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Q:\Dept\Comptroller\Financial Operations &amp; Reporting\Fixed Assets\ETF\ETF 22-23\ETF 22-23 Spending Summary\February 2023\"/>
    </mc:Choice>
  </mc:AlternateContent>
  <xr:revisionPtr revIDLastSave="0" documentId="13_ncr:1_{1919A3FE-337C-4AB6-8B94-0C84084BE0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tuals -to-da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2" l="1"/>
  <c r="E38" i="2"/>
  <c r="H38" i="2" s="1"/>
  <c r="E34" i="2"/>
  <c r="E26" i="2"/>
  <c r="K26" i="2" s="1"/>
  <c r="E25" i="2"/>
  <c r="E23" i="2"/>
  <c r="E17" i="2"/>
  <c r="E16" i="2"/>
  <c r="H30" i="2"/>
  <c r="K30" i="2"/>
  <c r="K38" i="2" l="1"/>
  <c r="J40" i="2"/>
  <c r="G40" i="2"/>
  <c r="G42" i="2" s="1"/>
  <c r="E40" i="2"/>
  <c r="K37" i="2"/>
  <c r="H37" i="2"/>
  <c r="H26" i="2"/>
  <c r="K22" i="2"/>
  <c r="H22" i="2"/>
  <c r="K18" i="2"/>
  <c r="H18" i="2"/>
  <c r="K20" i="2"/>
  <c r="H20" i="2"/>
  <c r="K36" i="2"/>
  <c r="H36" i="2"/>
  <c r="K24" i="2"/>
  <c r="H24" i="2"/>
  <c r="K34" i="2"/>
  <c r="H34" i="2"/>
  <c r="K17" i="2"/>
  <c r="H17" i="2"/>
  <c r="K19" i="2"/>
  <c r="H19" i="2"/>
  <c r="K23" i="2"/>
  <c r="H23" i="2"/>
  <c r="K15" i="2"/>
  <c r="H15" i="2"/>
  <c r="K35" i="2"/>
  <c r="H35" i="2"/>
  <c r="K27" i="2"/>
  <c r="H27" i="2"/>
  <c r="K16" i="2"/>
  <c r="H16" i="2"/>
  <c r="K25" i="2"/>
  <c r="H25" i="2"/>
  <c r="K40" i="2" l="1"/>
  <c r="G8" i="2" s="1"/>
  <c r="H40" i="2"/>
  <c r="G7" i="2" s="1"/>
</calcChain>
</file>

<file path=xl/sharedStrings.xml><?xml version="1.0" encoding="utf-8"?>
<sst xmlns="http://schemas.openxmlformats.org/spreadsheetml/2006/main" count="69" uniqueCount="67">
  <si>
    <t>Purchase Req. Commitments &amp; Actual Spending</t>
  </si>
  <si>
    <t xml:space="preserve"> </t>
  </si>
  <si>
    <t xml:space="preserve">       ACTUAL %</t>
  </si>
  <si>
    <t>School</t>
  </si>
  <si>
    <t>TOTAL BUDGET</t>
  </si>
  <si>
    <t>PURCHASE REQS</t>
  </si>
  <si>
    <t>SPENDING</t>
  </si>
  <si>
    <t xml:space="preserve">  $</t>
  </si>
  <si>
    <t xml:space="preserve">                 $</t>
  </si>
  <si>
    <t xml:space="preserve">  % Budget</t>
  </si>
  <si>
    <t xml:space="preserve">                  $</t>
  </si>
  <si>
    <t>%  Budget</t>
  </si>
  <si>
    <t>VP Research</t>
  </si>
  <si>
    <t>Arts &amp; Sciences</t>
  </si>
  <si>
    <t xml:space="preserve">          Totals</t>
  </si>
  <si>
    <t>Notes</t>
  </si>
  <si>
    <t xml:space="preserve">Data Science </t>
  </si>
  <si>
    <t>Alderman Library</t>
  </si>
  <si>
    <t>Student Health</t>
  </si>
  <si>
    <t>PV-IATH</t>
  </si>
  <si>
    <t>Business</t>
  </si>
  <si>
    <t>Unit</t>
  </si>
  <si>
    <t>ITS</t>
  </si>
  <si>
    <t>AR</t>
  </si>
  <si>
    <t>MC</t>
  </si>
  <si>
    <t>NR</t>
  </si>
  <si>
    <t>LB</t>
  </si>
  <si>
    <t>EN</t>
  </si>
  <si>
    <t>RS</t>
  </si>
  <si>
    <t>CP</t>
  </si>
  <si>
    <t>AS</t>
  </si>
  <si>
    <t>MD</t>
  </si>
  <si>
    <t>HS</t>
  </si>
  <si>
    <t>SA</t>
  </si>
  <si>
    <t>CU</t>
  </si>
  <si>
    <t>PV-I</t>
  </si>
  <si>
    <t>BA</t>
  </si>
  <si>
    <t>DS</t>
  </si>
  <si>
    <t>IT</t>
  </si>
  <si>
    <t>PV-W</t>
  </si>
  <si>
    <t>DA</t>
  </si>
  <si>
    <t>RC</t>
  </si>
  <si>
    <t>Research Computing</t>
  </si>
  <si>
    <t>PV-K</t>
  </si>
  <si>
    <t>PV-B</t>
  </si>
  <si>
    <t>PV-Biocomplexity Institute</t>
  </si>
  <si>
    <t>ITS-Classrooms</t>
  </si>
  <si>
    <t>PV</t>
  </si>
  <si>
    <t>School of Medicine</t>
  </si>
  <si>
    <t>School of Nursing</t>
  </si>
  <si>
    <t>PV-M</t>
  </si>
  <si>
    <t>PV-WTJU Radio</t>
  </si>
  <si>
    <t>PV-ETF Allocation</t>
  </si>
  <si>
    <t>Cont. &amp; Prof. Studies/SCPS</t>
  </si>
  <si>
    <t>Curry/Education</t>
  </si>
  <si>
    <t>Darden School</t>
  </si>
  <si>
    <t>McIntire School/Commerce</t>
  </si>
  <si>
    <t>PV-Kluge-Ruhe Museum</t>
  </si>
  <si>
    <t>PV-UVa Art Museum</t>
  </si>
  <si>
    <t>Architecture School</t>
  </si>
  <si>
    <t>Batten School</t>
  </si>
  <si>
    <t>Engineering-SEAS</t>
  </si>
  <si>
    <t>Health Sciences Library</t>
  </si>
  <si>
    <t>Purchase Reqs</t>
  </si>
  <si>
    <t>Spending</t>
  </si>
  <si>
    <t>As of April 6, 2023</t>
  </si>
  <si>
    <t>ETF FY 22-23 Capital Equipment Progress Summary - DN000298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</si>
</sst>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rgb="FF3333FF"/>
      <name val="Arial"/>
      <family val="2"/>
    </font>
    <font>
      <b/>
      <sz val="9"/>
      <color rgb="FF3333FF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rgb="FF3333FF"/>
      <name val="Arial"/>
      <family val="2"/>
    </font>
    <font>
      <b/>
      <u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92D050"/>
      <name val="Arial"/>
      <family val="2"/>
    </font>
    <font>
      <b/>
      <sz val="10"/>
      <color theme="0"/>
      <name val="Arial"/>
      <family val="2"/>
    </font>
    <font>
      <sz val="9"/>
      <color rgb="FF0070C0"/>
      <name val="Arial"/>
      <family val="2"/>
    </font>
    <font>
      <b/>
      <u/>
      <sz val="10"/>
      <name val="Arial"/>
      <family val="2"/>
    </font>
    <font>
      <sz val="10"/>
      <color rgb="FF3366FF"/>
      <name val="Arial"/>
      <family val="2"/>
    </font>
    <font>
      <sz val="10"/>
      <color theme="0"/>
      <name val="Arial"/>
      <family val="2"/>
    </font>
    <font>
      <b/>
      <sz val="9"/>
      <color theme="3" tint="0.39997558519241921"/>
      <name val="Arial"/>
      <family val="2"/>
    </font>
    <font>
      <b/>
      <i/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3" fillId="0" borderId="0"/>
  </cellStyleXfs>
  <cellXfs count="106">
    <xf numFmtId="0" fontId="0" fillId="0" borderId="0" xfId="0"/>
    <xf numFmtId="165" fontId="1" fillId="0" borderId="10" xfId="2" applyNumberFormat="1" applyFont="1" applyBorder="1"/>
    <xf numFmtId="165" fontId="1" fillId="0" borderId="13" xfId="2" applyNumberFormat="1" applyFont="1" applyBorder="1"/>
    <xf numFmtId="165" fontId="1" fillId="0" borderId="13" xfId="2" applyNumberFormat="1" applyFont="1" applyFill="1" applyBorder="1"/>
    <xf numFmtId="37" fontId="13" fillId="0" borderId="13" xfId="2" applyNumberFormat="1" applyFont="1" applyFill="1" applyBorder="1"/>
    <xf numFmtId="165" fontId="1" fillId="0" borderId="0" xfId="2" applyNumberFormat="1" applyFont="1" applyBorder="1"/>
    <xf numFmtId="165" fontId="13" fillId="0" borderId="0" xfId="2" applyNumberFormat="1" applyFont="1" applyFill="1" applyBorder="1"/>
    <xf numFmtId="165" fontId="1" fillId="0" borderId="0" xfId="2" applyNumberFormat="1" applyFont="1" applyFill="1" applyBorder="1"/>
    <xf numFmtId="165" fontId="3" fillId="0" borderId="0" xfId="2" applyNumberFormat="1" applyFont="1" applyFill="1" applyBorder="1"/>
    <xf numFmtId="165" fontId="3" fillId="0" borderId="0" xfId="2" applyNumberFormat="1" applyFont="1" applyFill="1"/>
    <xf numFmtId="165" fontId="3" fillId="0" borderId="0" xfId="2" applyNumberFormat="1" applyFont="1"/>
    <xf numFmtId="0" fontId="3" fillId="0" borderId="0" xfId="3" applyFont="1"/>
    <xf numFmtId="40" fontId="3" fillId="0" borderId="0" xfId="3" applyNumberFormat="1" applyFont="1"/>
    <xf numFmtId="0" fontId="3" fillId="0" borderId="0" xfId="3" applyFont="1" applyAlignment="1">
      <alignment horizontal="center"/>
    </xf>
    <xf numFmtId="164" fontId="5" fillId="0" borderId="0" xfId="3" applyNumberFormat="1" applyFont="1" applyAlignment="1">
      <alignment horizontal="center"/>
    </xf>
    <xf numFmtId="0" fontId="6" fillId="0" borderId="0" xfId="3" applyFont="1"/>
    <xf numFmtId="14" fontId="3" fillId="0" borderId="0" xfId="3" applyNumberFormat="1" applyFont="1"/>
    <xf numFmtId="15" fontId="7" fillId="0" borderId="0" xfId="3" quotePrefix="1" applyNumberFormat="1" applyFont="1"/>
    <xf numFmtId="0" fontId="7" fillId="0" borderId="0" xfId="3" applyFont="1" applyAlignment="1">
      <alignment horizontal="center"/>
    </xf>
    <xf numFmtId="0" fontId="9" fillId="0" borderId="0" xfId="3" applyFont="1"/>
    <xf numFmtId="0" fontId="7" fillId="0" borderId="0" xfId="3" quotePrefix="1" applyFont="1"/>
    <xf numFmtId="15" fontId="8" fillId="0" borderId="0" xfId="3" quotePrefix="1" applyNumberFormat="1" applyFont="1"/>
    <xf numFmtId="0" fontId="3" fillId="0" borderId="0" xfId="3" applyFont="1" applyAlignment="1">
      <alignment horizontal="right"/>
    </xf>
    <xf numFmtId="9" fontId="7" fillId="0" borderId="0" xfId="3" applyNumberFormat="1" applyFont="1" applyAlignment="1">
      <alignment horizontal="center"/>
    </xf>
    <xf numFmtId="9" fontId="3" fillId="0" borderId="0" xfId="3" applyNumberFormat="1" applyFont="1" applyAlignment="1">
      <alignment horizontal="center"/>
    </xf>
    <xf numFmtId="9" fontId="11" fillId="0" borderId="0" xfId="3" applyNumberFormat="1" applyFont="1" applyAlignment="1">
      <alignment horizontal="center"/>
    </xf>
    <xf numFmtId="9" fontId="5" fillId="0" borderId="0" xfId="3" applyNumberFormat="1" applyFont="1"/>
    <xf numFmtId="4" fontId="3" fillId="0" borderId="0" xfId="3" applyNumberFormat="1" applyFont="1" applyAlignment="1">
      <alignment horizontal="center"/>
    </xf>
    <xf numFmtId="9" fontId="7" fillId="0" borderId="0" xfId="3" applyNumberFormat="1" applyFont="1"/>
    <xf numFmtId="0" fontId="7" fillId="0" borderId="0" xfId="3" applyFont="1"/>
    <xf numFmtId="0" fontId="3" fillId="3" borderId="2" xfId="3" applyFont="1" applyFill="1" applyBorder="1"/>
    <xf numFmtId="0" fontId="7" fillId="0" borderId="3" xfId="3" applyFont="1" applyBorder="1" applyAlignment="1">
      <alignment horizontal="center"/>
    </xf>
    <xf numFmtId="0" fontId="12" fillId="3" borderId="2" xfId="3" applyFont="1" applyFill="1" applyBorder="1"/>
    <xf numFmtId="40" fontId="7" fillId="0" borderId="0" xfId="3" applyNumberFormat="1" applyFont="1"/>
    <xf numFmtId="0" fontId="3" fillId="3" borderId="6" xfId="3" applyFont="1" applyFill="1" applyBorder="1"/>
    <xf numFmtId="0" fontId="3" fillId="0" borderId="6" xfId="3" applyFont="1" applyBorder="1"/>
    <xf numFmtId="0" fontId="12" fillId="3" borderId="6" xfId="3" applyFont="1" applyFill="1" applyBorder="1"/>
    <xf numFmtId="0" fontId="7" fillId="0" borderId="5" xfId="3" applyFont="1" applyBorder="1"/>
    <xf numFmtId="0" fontId="7" fillId="0" borderId="7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3" fillId="0" borderId="8" xfId="3" applyFont="1" applyBorder="1" applyAlignment="1">
      <alignment horizontal="center"/>
    </xf>
    <xf numFmtId="0" fontId="3" fillId="3" borderId="9" xfId="3" applyFont="1" applyFill="1" applyBorder="1"/>
    <xf numFmtId="0" fontId="3" fillId="0" borderId="9" xfId="3" applyFont="1" applyBorder="1"/>
    <xf numFmtId="0" fontId="3" fillId="3" borderId="10" xfId="3" applyFont="1" applyFill="1" applyBorder="1"/>
    <xf numFmtId="0" fontId="3" fillId="0" borderId="11" xfId="3" applyFont="1" applyBorder="1"/>
    <xf numFmtId="0" fontId="6" fillId="3" borderId="9" xfId="3" applyFont="1" applyFill="1" applyBorder="1"/>
    <xf numFmtId="0" fontId="3" fillId="0" borderId="8" xfId="3" applyFont="1" applyBorder="1"/>
    <xf numFmtId="0" fontId="3" fillId="0" borderId="12" xfId="3" applyFont="1" applyBorder="1"/>
    <xf numFmtId="0" fontId="1" fillId="3" borderId="10" xfId="3" applyFont="1" applyFill="1" applyBorder="1"/>
    <xf numFmtId="0" fontId="1" fillId="0" borderId="10" xfId="3" applyFont="1" applyBorder="1"/>
    <xf numFmtId="39" fontId="1" fillId="3" borderId="10" xfId="3" applyNumberFormat="1" applyFont="1" applyFill="1" applyBorder="1"/>
    <xf numFmtId="38" fontId="13" fillId="0" borderId="10" xfId="3" applyNumberFormat="1" applyFont="1" applyBorder="1"/>
    <xf numFmtId="1" fontId="14" fillId="3" borderId="0" xfId="3" quotePrefix="1" applyNumberFormat="1" applyFont="1" applyFill="1" applyAlignment="1">
      <alignment horizontal="right"/>
    </xf>
    <xf numFmtId="37" fontId="13" fillId="0" borderId="10" xfId="3" applyNumberFormat="1" applyFont="1" applyBorder="1"/>
    <xf numFmtId="38" fontId="3" fillId="0" borderId="0" xfId="3" applyNumberFormat="1" applyFont="1"/>
    <xf numFmtId="0" fontId="1" fillId="3" borderId="13" xfId="3" applyFont="1" applyFill="1" applyBorder="1"/>
    <xf numFmtId="0" fontId="1" fillId="0" borderId="13" xfId="3" applyFont="1" applyBorder="1"/>
    <xf numFmtId="39" fontId="1" fillId="3" borderId="13" xfId="3" applyNumberFormat="1" applyFont="1" applyFill="1" applyBorder="1"/>
    <xf numFmtId="9" fontId="13" fillId="0" borderId="13" xfId="3" applyNumberFormat="1" applyFont="1" applyBorder="1"/>
    <xf numFmtId="37" fontId="13" fillId="0" borderId="13" xfId="3" applyNumberFormat="1" applyFont="1" applyBorder="1"/>
    <xf numFmtId="9" fontId="13" fillId="0" borderId="10" xfId="3" applyNumberFormat="1" applyFont="1" applyBorder="1"/>
    <xf numFmtId="0" fontId="13" fillId="3" borderId="13" xfId="3" applyFont="1" applyFill="1" applyBorder="1"/>
    <xf numFmtId="38" fontId="3" fillId="0" borderId="0" xfId="3" quotePrefix="1" applyNumberFormat="1" applyFont="1"/>
    <xf numFmtId="0" fontId="1" fillId="0" borderId="0" xfId="3" applyFont="1" applyAlignment="1">
      <alignment horizontal="center"/>
    </xf>
    <xf numFmtId="0" fontId="1" fillId="0" borderId="0" xfId="3" applyFont="1"/>
    <xf numFmtId="39" fontId="1" fillId="0" borderId="0" xfId="3" applyNumberFormat="1" applyFont="1"/>
    <xf numFmtId="38" fontId="15" fillId="0" borderId="0" xfId="3" applyNumberFormat="1" applyFont="1" applyAlignment="1">
      <alignment horizontal="center"/>
    </xf>
    <xf numFmtId="9" fontId="13" fillId="0" borderId="0" xfId="3" applyNumberFormat="1" applyFont="1"/>
    <xf numFmtId="9" fontId="16" fillId="0" borderId="0" xfId="3" applyNumberFormat="1" applyFont="1"/>
    <xf numFmtId="37" fontId="1" fillId="0" borderId="0" xfId="3" applyNumberFormat="1" applyFont="1"/>
    <xf numFmtId="0" fontId="13" fillId="0" borderId="0" xfId="3" applyFont="1"/>
    <xf numFmtId="38" fontId="13" fillId="0" borderId="0" xfId="3" applyNumberFormat="1" applyFont="1"/>
    <xf numFmtId="37" fontId="13" fillId="0" borderId="0" xfId="3" applyNumberFormat="1" applyFont="1"/>
    <xf numFmtId="0" fontId="17" fillId="4" borderId="0" xfId="3" applyFont="1" applyFill="1"/>
    <xf numFmtId="0" fontId="18" fillId="0" borderId="0" xfId="3" applyFont="1" applyAlignment="1">
      <alignment horizontal="center"/>
    </xf>
    <xf numFmtId="37" fontId="19" fillId="0" borderId="0" xfId="3" applyNumberFormat="1" applyFont="1"/>
    <xf numFmtId="39" fontId="20" fillId="0" borderId="0" xfId="3" applyNumberFormat="1" applyFont="1"/>
    <xf numFmtId="1" fontId="21" fillId="0" borderId="0" xfId="3" quotePrefix="1" applyNumberFormat="1" applyFont="1" applyAlignment="1">
      <alignment horizontal="center"/>
    </xf>
    <xf numFmtId="37" fontId="3" fillId="0" borderId="0" xfId="3" applyNumberFormat="1" applyFont="1"/>
    <xf numFmtId="0" fontId="8" fillId="0" borderId="0" xfId="3" applyFont="1"/>
    <xf numFmtId="37" fontId="8" fillId="0" borderId="0" xfId="3" applyNumberFormat="1" applyFont="1" applyAlignment="1">
      <alignment horizontal="center"/>
    </xf>
    <xf numFmtId="9" fontId="8" fillId="0" borderId="0" xfId="3" applyNumberFormat="1" applyFont="1" applyAlignment="1">
      <alignment horizontal="center"/>
    </xf>
    <xf numFmtId="37" fontId="8" fillId="0" borderId="0" xfId="3" applyNumberFormat="1" applyFont="1" applyAlignment="1">
      <alignment horizontal="left"/>
    </xf>
    <xf numFmtId="38" fontId="7" fillId="0" borderId="0" xfId="3" applyNumberFormat="1" applyFont="1" applyAlignment="1">
      <alignment horizontal="center"/>
    </xf>
    <xf numFmtId="39" fontId="3" fillId="0" borderId="0" xfId="3" applyNumberFormat="1" applyFont="1"/>
    <xf numFmtId="39" fontId="6" fillId="0" borderId="0" xfId="3" applyNumberFormat="1" applyFont="1"/>
    <xf numFmtId="43" fontId="3" fillId="0" borderId="0" xfId="3" applyNumberFormat="1" applyFont="1"/>
    <xf numFmtId="37" fontId="7" fillId="0" borderId="0" xfId="3" applyNumberFormat="1" applyFont="1"/>
    <xf numFmtId="9" fontId="3" fillId="0" borderId="0" xfId="3" applyNumberFormat="1" applyFont="1"/>
    <xf numFmtId="0" fontId="22" fillId="0" borderId="0" xfId="3" applyFont="1" applyAlignment="1">
      <alignment horizontal="center"/>
    </xf>
    <xf numFmtId="0" fontId="13" fillId="0" borderId="10" xfId="3" applyFont="1" applyBorder="1" applyAlignment="1">
      <alignment horizontal="center"/>
    </xf>
    <xf numFmtId="0" fontId="13" fillId="0" borderId="13" xfId="3" applyFont="1" applyBorder="1" applyAlignment="1">
      <alignment horizontal="center"/>
    </xf>
    <xf numFmtId="1" fontId="13" fillId="3" borderId="0" xfId="3" quotePrefix="1" applyNumberFormat="1" applyFont="1" applyFill="1" applyAlignment="1">
      <alignment horizontal="right"/>
    </xf>
    <xf numFmtId="0" fontId="7" fillId="0" borderId="1" xfId="3" applyFont="1" applyBorder="1" applyAlignment="1">
      <alignment horizontal="center"/>
    </xf>
    <xf numFmtId="39" fontId="13" fillId="0" borderId="0" xfId="3" applyNumberFormat="1" applyFont="1"/>
    <xf numFmtId="0" fontId="10" fillId="2" borderId="0" xfId="3" applyFont="1" applyFill="1" applyAlignment="1">
      <alignment horizontal="center"/>
    </xf>
    <xf numFmtId="37" fontId="13" fillId="0" borderId="10" xfId="2" applyNumberFormat="1" applyFont="1" applyFill="1" applyBorder="1"/>
    <xf numFmtId="38" fontId="13" fillId="0" borderId="13" xfId="3" applyNumberFormat="1" applyFont="1" applyBorder="1"/>
    <xf numFmtId="0" fontId="7" fillId="0" borderId="2" xfId="3" applyFont="1" applyBorder="1" applyAlignment="1">
      <alignment horizontal="center"/>
    </xf>
    <xf numFmtId="0" fontId="7" fillId="0" borderId="5" xfId="3" applyFont="1" applyBorder="1" applyAlignment="1">
      <alignment horizontal="center"/>
    </xf>
    <xf numFmtId="0" fontId="2" fillId="0" borderId="0" xfId="3" applyFont="1" applyAlignment="1">
      <alignment horizontal="center"/>
    </xf>
    <xf numFmtId="164" fontId="4" fillId="0" borderId="0" xfId="3" applyNumberFormat="1" applyFont="1" applyAlignment="1">
      <alignment horizontal="center"/>
    </xf>
    <xf numFmtId="0" fontId="7" fillId="0" borderId="1" xfId="3" applyFont="1" applyBorder="1" applyAlignment="1">
      <alignment horizontal="center"/>
    </xf>
    <xf numFmtId="0" fontId="7" fillId="0" borderId="4" xfId="3" applyFont="1" applyBorder="1" applyAlignment="1">
      <alignment horizontal="center"/>
    </xf>
    <xf numFmtId="38" fontId="7" fillId="5" borderId="0" xfId="3" applyNumberFormat="1" applyFont="1" applyFill="1"/>
    <xf numFmtId="38" fontId="13" fillId="5" borderId="10" xfId="3" applyNumberFormat="1" applyFont="1" applyFill="1" applyBorder="1"/>
  </cellXfs>
  <cellStyles count="4">
    <cellStyle name="Comma 2" xfId="2" xr:uid="{00000000-0005-0000-0000-000000000000}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2"/>
  <sheetViews>
    <sheetView tabSelected="1" zoomScaleNormal="100" workbookViewId="0">
      <selection activeCell="A2" sqref="A2:K2"/>
    </sheetView>
  </sheetViews>
  <sheetFormatPr defaultColWidth="9.109375" defaultRowHeight="11.4" x14ac:dyDescent="0.2"/>
  <cols>
    <col min="1" max="1" width="12.5546875" style="13" customWidth="1"/>
    <col min="2" max="2" width="2.6640625" style="11" customWidth="1"/>
    <col min="3" max="3" width="24" style="11" customWidth="1"/>
    <col min="4" max="4" width="2.6640625" style="11" customWidth="1"/>
    <col min="5" max="5" width="16.5546875" style="11" customWidth="1"/>
    <col min="6" max="6" width="2.6640625" style="11" customWidth="1"/>
    <col min="7" max="7" width="15.109375" style="11" customWidth="1"/>
    <col min="8" max="8" width="12.88671875" style="11" customWidth="1"/>
    <col min="9" max="9" width="2.6640625" style="15" customWidth="1"/>
    <col min="10" max="10" width="15.44140625" style="11" customWidth="1"/>
    <col min="11" max="11" width="12.88671875" style="11" customWidth="1"/>
    <col min="12" max="12" width="4.109375" style="11" customWidth="1"/>
    <col min="13" max="13" width="22.33203125" style="11" customWidth="1"/>
    <col min="14" max="14" width="17.44140625" style="12" customWidth="1"/>
    <col min="15" max="15" width="17" style="11" customWidth="1"/>
    <col min="16" max="16384" width="9.109375" style="11"/>
  </cols>
  <sheetData>
    <row r="1" spans="1:15" ht="16.5" customHeight="1" x14ac:dyDescent="0.3">
      <c r="A1" s="100" t="s">
        <v>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5" ht="16.5" customHeight="1" x14ac:dyDescent="0.3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5" ht="15" customHeight="1" x14ac:dyDescent="0.25">
      <c r="A3" s="101" t="s">
        <v>65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5" ht="12" x14ac:dyDescent="0.25">
      <c r="E4" s="14" t="s">
        <v>1</v>
      </c>
    </row>
    <row r="5" spans="1:15" ht="16.5" customHeight="1" x14ac:dyDescent="0.25">
      <c r="E5" s="16"/>
      <c r="M5" s="17"/>
    </row>
    <row r="6" spans="1:15" ht="16.5" customHeight="1" x14ac:dyDescent="0.25">
      <c r="A6" s="18"/>
      <c r="G6" s="95" t="s">
        <v>2</v>
      </c>
      <c r="H6" s="20"/>
      <c r="I6" s="19"/>
      <c r="M6" s="21"/>
    </row>
    <row r="7" spans="1:15" ht="16.5" customHeight="1" x14ac:dyDescent="0.25">
      <c r="G7" s="23">
        <f>+H40</f>
        <v>0.99987550979155748</v>
      </c>
      <c r="H7" s="28" t="s">
        <v>63</v>
      </c>
      <c r="I7" s="19"/>
      <c r="M7" s="23"/>
    </row>
    <row r="8" spans="1:15" ht="12" x14ac:dyDescent="0.25">
      <c r="A8" s="27"/>
      <c r="G8" s="23">
        <f>+K40</f>
        <v>0.66857095785309861</v>
      </c>
      <c r="H8" s="28" t="s">
        <v>64</v>
      </c>
      <c r="I8" s="19"/>
      <c r="M8" s="23"/>
    </row>
    <row r="9" spans="1:15" ht="12" x14ac:dyDescent="0.25">
      <c r="A9" s="27"/>
      <c r="F9" s="22"/>
      <c r="G9" s="23"/>
      <c r="H9" s="24"/>
      <c r="I9" s="19"/>
      <c r="J9" s="25"/>
      <c r="K9" s="26"/>
      <c r="M9" s="23"/>
    </row>
    <row r="10" spans="1:15" ht="13.2" x14ac:dyDescent="0.25">
      <c r="F10" s="22"/>
      <c r="G10" s="94"/>
      <c r="H10" s="65"/>
    </row>
    <row r="11" spans="1:15" ht="12" x14ac:dyDescent="0.25">
      <c r="J11" s="11" t="s">
        <v>1</v>
      </c>
      <c r="O11" s="29"/>
    </row>
    <row r="12" spans="1:15" ht="12" x14ac:dyDescent="0.25">
      <c r="A12" s="93" t="s">
        <v>20</v>
      </c>
      <c r="B12" s="30"/>
      <c r="C12" s="98" t="s">
        <v>3</v>
      </c>
      <c r="D12" s="30"/>
      <c r="E12" s="31" t="s">
        <v>4</v>
      </c>
      <c r="F12" s="30"/>
      <c r="G12" s="102" t="s">
        <v>5</v>
      </c>
      <c r="H12" s="103"/>
      <c r="I12" s="32"/>
      <c r="J12" s="102" t="s">
        <v>6</v>
      </c>
      <c r="K12" s="103"/>
      <c r="M12" s="18"/>
      <c r="N12" s="33"/>
      <c r="O12" s="18"/>
    </row>
    <row r="13" spans="1:15" ht="12" x14ac:dyDescent="0.25">
      <c r="A13" s="99" t="s">
        <v>21</v>
      </c>
      <c r="B13" s="34"/>
      <c r="C13" s="35"/>
      <c r="D13" s="34"/>
      <c r="E13" s="18" t="s">
        <v>7</v>
      </c>
      <c r="F13" s="34"/>
      <c r="G13" s="20" t="s">
        <v>8</v>
      </c>
      <c r="H13" s="29" t="s">
        <v>9</v>
      </c>
      <c r="I13" s="36"/>
      <c r="J13" s="37" t="s">
        <v>10</v>
      </c>
      <c r="K13" s="38" t="s">
        <v>11</v>
      </c>
      <c r="M13" s="29"/>
      <c r="N13" s="33"/>
      <c r="O13" s="39"/>
    </row>
    <row r="14" spans="1:15" ht="12" customHeight="1" thickBot="1" x14ac:dyDescent="0.25">
      <c r="A14" s="40"/>
      <c r="B14" s="41"/>
      <c r="C14" s="42"/>
      <c r="D14" s="43"/>
      <c r="E14" s="42"/>
      <c r="F14" s="43"/>
      <c r="G14" s="44"/>
      <c r="H14" s="44"/>
      <c r="I14" s="45"/>
      <c r="J14" s="46"/>
      <c r="K14" s="47"/>
    </row>
    <row r="15" spans="1:15" ht="13.2" x14ac:dyDescent="0.25">
      <c r="A15" s="90" t="s">
        <v>26</v>
      </c>
      <c r="B15" s="48"/>
      <c r="C15" s="49" t="s">
        <v>17</v>
      </c>
      <c r="D15" s="48"/>
      <c r="E15" s="1">
        <v>2394034</v>
      </c>
      <c r="F15" s="50"/>
      <c r="G15" s="51">
        <v>2394034</v>
      </c>
      <c r="H15" s="60">
        <f t="shared" ref="H15:H20" si="0">+G15/E15</f>
        <v>1</v>
      </c>
      <c r="I15" s="52"/>
      <c r="J15" s="53">
        <v>72965</v>
      </c>
      <c r="K15" s="60">
        <f t="shared" ref="K15:K20" si="1">+J15/E15</f>
        <v>3.0477846179294027E-2</v>
      </c>
      <c r="M15" s="54"/>
      <c r="N15" s="33"/>
      <c r="O15" s="24"/>
    </row>
    <row r="16" spans="1:15" ht="13.2" x14ac:dyDescent="0.25">
      <c r="A16" s="91" t="s">
        <v>23</v>
      </c>
      <c r="B16" s="55"/>
      <c r="C16" s="56" t="s">
        <v>59</v>
      </c>
      <c r="D16" s="55"/>
      <c r="E16" s="2">
        <f>27685+140000</f>
        <v>167685</v>
      </c>
      <c r="F16" s="57"/>
      <c r="G16" s="51">
        <v>167685</v>
      </c>
      <c r="H16" s="58">
        <f t="shared" si="0"/>
        <v>1</v>
      </c>
      <c r="I16" s="52"/>
      <c r="J16" s="59">
        <v>82701</v>
      </c>
      <c r="K16" s="60">
        <f t="shared" si="1"/>
        <v>0.49319259325521064</v>
      </c>
      <c r="M16" s="54"/>
      <c r="N16" s="33"/>
      <c r="O16" s="24"/>
    </row>
    <row r="17" spans="1:15" ht="13.2" x14ac:dyDescent="0.25">
      <c r="A17" s="91" t="s">
        <v>30</v>
      </c>
      <c r="B17" s="55"/>
      <c r="C17" s="56" t="s">
        <v>13</v>
      </c>
      <c r="D17" s="55"/>
      <c r="E17" s="2">
        <f>834593+1422440+47080</f>
        <v>2304113</v>
      </c>
      <c r="F17" s="57"/>
      <c r="G17" s="51">
        <v>2304113</v>
      </c>
      <c r="H17" s="58">
        <f t="shared" si="0"/>
        <v>1</v>
      </c>
      <c r="I17" s="52"/>
      <c r="J17" s="59">
        <v>1910679</v>
      </c>
      <c r="K17" s="60">
        <f t="shared" si="1"/>
        <v>0.82924708987797036</v>
      </c>
      <c r="M17" s="54"/>
      <c r="N17" s="33"/>
      <c r="O17" s="24"/>
    </row>
    <row r="18" spans="1:15" ht="13.2" x14ac:dyDescent="0.25">
      <c r="A18" s="91" t="s">
        <v>36</v>
      </c>
      <c r="B18" s="55"/>
      <c r="C18" s="56" t="s">
        <v>60</v>
      </c>
      <c r="D18" s="55"/>
      <c r="E18" s="2">
        <v>9559</v>
      </c>
      <c r="F18" s="57"/>
      <c r="G18" s="51">
        <v>9559</v>
      </c>
      <c r="H18" s="58">
        <f t="shared" si="0"/>
        <v>1</v>
      </c>
      <c r="I18" s="52"/>
      <c r="J18" s="59">
        <v>9559</v>
      </c>
      <c r="K18" s="60">
        <f t="shared" si="1"/>
        <v>1</v>
      </c>
      <c r="M18" s="54"/>
      <c r="N18" s="33"/>
      <c r="O18" s="24"/>
    </row>
    <row r="19" spans="1:15" ht="13.2" x14ac:dyDescent="0.25">
      <c r="A19" s="91" t="s">
        <v>29</v>
      </c>
      <c r="B19" s="55"/>
      <c r="C19" s="56" t="s">
        <v>53</v>
      </c>
      <c r="D19" s="55"/>
      <c r="E19" s="2">
        <v>10996</v>
      </c>
      <c r="F19" s="57"/>
      <c r="G19" s="51">
        <v>10996</v>
      </c>
      <c r="H19" s="58">
        <f t="shared" si="0"/>
        <v>1</v>
      </c>
      <c r="I19" s="52"/>
      <c r="J19" s="59">
        <v>10996</v>
      </c>
      <c r="K19" s="60">
        <f t="shared" si="1"/>
        <v>1</v>
      </c>
      <c r="M19" s="54"/>
      <c r="N19" s="33"/>
      <c r="O19" s="24"/>
    </row>
    <row r="20" spans="1:15" ht="13.2" x14ac:dyDescent="0.25">
      <c r="A20" s="91" t="s">
        <v>34</v>
      </c>
      <c r="B20" s="55"/>
      <c r="C20" s="56" t="s">
        <v>54</v>
      </c>
      <c r="D20" s="55"/>
      <c r="E20" s="2">
        <v>66643</v>
      </c>
      <c r="F20" s="57"/>
      <c r="G20" s="51">
        <v>66643</v>
      </c>
      <c r="H20" s="58">
        <f t="shared" si="0"/>
        <v>1</v>
      </c>
      <c r="I20" s="52"/>
      <c r="J20" s="59">
        <v>66643</v>
      </c>
      <c r="K20" s="60">
        <f t="shared" si="1"/>
        <v>1</v>
      </c>
      <c r="M20" s="54"/>
      <c r="N20" s="33"/>
      <c r="O20" s="24"/>
    </row>
    <row r="21" spans="1:15" ht="13.2" x14ac:dyDescent="0.25">
      <c r="A21" s="91" t="s">
        <v>40</v>
      </c>
      <c r="B21" s="55"/>
      <c r="C21" s="56" t="s">
        <v>55</v>
      </c>
      <c r="D21" s="55"/>
      <c r="E21" s="2">
        <v>0</v>
      </c>
      <c r="F21" s="57"/>
      <c r="G21" s="51">
        <v>0</v>
      </c>
      <c r="H21" s="58">
        <v>0</v>
      </c>
      <c r="I21" s="52"/>
      <c r="J21" s="59">
        <v>0</v>
      </c>
      <c r="K21" s="60">
        <v>0</v>
      </c>
      <c r="M21" s="54"/>
      <c r="N21" s="33"/>
      <c r="O21" s="24"/>
    </row>
    <row r="22" spans="1:15" ht="13.2" x14ac:dyDescent="0.25">
      <c r="A22" s="91" t="s">
        <v>37</v>
      </c>
      <c r="B22" s="55"/>
      <c r="C22" s="56" t="s">
        <v>16</v>
      </c>
      <c r="D22" s="55"/>
      <c r="E22" s="2">
        <v>75762</v>
      </c>
      <c r="F22" s="57"/>
      <c r="G22" s="51">
        <v>75762</v>
      </c>
      <c r="H22" s="58">
        <f t="shared" ref="H22:H27" si="2">+G22/E22</f>
        <v>1</v>
      </c>
      <c r="I22" s="52"/>
      <c r="J22" s="59">
        <v>75762</v>
      </c>
      <c r="K22" s="60">
        <f t="shared" ref="K22:K27" si="3">+J22/E22</f>
        <v>1</v>
      </c>
      <c r="M22" s="54"/>
      <c r="N22" s="33"/>
      <c r="O22" s="24"/>
    </row>
    <row r="23" spans="1:15" ht="13.2" x14ac:dyDescent="0.25">
      <c r="A23" s="91" t="s">
        <v>27</v>
      </c>
      <c r="B23" s="55"/>
      <c r="C23" s="56" t="s">
        <v>61</v>
      </c>
      <c r="D23" s="55"/>
      <c r="E23" s="3">
        <f>1074109+1348746+360000+62920</f>
        <v>2845775</v>
      </c>
      <c r="F23" s="57"/>
      <c r="G23" s="105">
        <v>2843827</v>
      </c>
      <c r="H23" s="58">
        <f t="shared" si="2"/>
        <v>0.99931547645193308</v>
      </c>
      <c r="I23" s="52"/>
      <c r="J23" s="59">
        <v>1314703</v>
      </c>
      <c r="K23" s="60">
        <f t="shared" si="3"/>
        <v>0.46198416951445564</v>
      </c>
      <c r="M23" s="54"/>
      <c r="N23" s="33"/>
      <c r="O23" s="24"/>
    </row>
    <row r="24" spans="1:15" ht="13.2" x14ac:dyDescent="0.25">
      <c r="A24" s="91" t="s">
        <v>32</v>
      </c>
      <c r="B24" s="55"/>
      <c r="C24" s="56" t="s">
        <v>62</v>
      </c>
      <c r="D24" s="55"/>
      <c r="E24" s="2">
        <v>5000</v>
      </c>
      <c r="F24" s="57"/>
      <c r="G24" s="51">
        <v>5000</v>
      </c>
      <c r="H24" s="58">
        <f t="shared" si="2"/>
        <v>1</v>
      </c>
      <c r="I24" s="52"/>
      <c r="J24" s="59">
        <v>5000</v>
      </c>
      <c r="K24" s="60">
        <f t="shared" si="3"/>
        <v>1</v>
      </c>
      <c r="M24" s="62"/>
      <c r="N24" s="33"/>
      <c r="O24" s="24"/>
    </row>
    <row r="25" spans="1:15" ht="13.2" x14ac:dyDescent="0.25">
      <c r="A25" s="91" t="s">
        <v>22</v>
      </c>
      <c r="B25" s="55"/>
      <c r="C25" s="56" t="s">
        <v>22</v>
      </c>
      <c r="D25" s="55"/>
      <c r="E25" s="2">
        <f>989543-460709.1</f>
        <v>528833.9</v>
      </c>
      <c r="F25" s="57"/>
      <c r="G25" s="51">
        <v>528834</v>
      </c>
      <c r="H25" s="58">
        <f t="shared" si="2"/>
        <v>1.0000001890952905</v>
      </c>
      <c r="I25" s="52"/>
      <c r="J25" s="59">
        <v>528834</v>
      </c>
      <c r="K25" s="60">
        <f t="shared" si="3"/>
        <v>1.0000001890952905</v>
      </c>
      <c r="M25" s="54"/>
      <c r="N25" s="33"/>
      <c r="O25" s="24"/>
    </row>
    <row r="26" spans="1:15" ht="13.2" x14ac:dyDescent="0.25">
      <c r="A26" s="91" t="s">
        <v>38</v>
      </c>
      <c r="B26" s="55"/>
      <c r="C26" s="56" t="s">
        <v>46</v>
      </c>
      <c r="D26" s="55"/>
      <c r="E26" s="2">
        <f>378870-127081.52</f>
        <v>251788.47999999998</v>
      </c>
      <c r="F26" s="57"/>
      <c r="G26" s="51">
        <v>251788</v>
      </c>
      <c r="H26" s="58">
        <f t="shared" si="2"/>
        <v>0.99999809363796155</v>
      </c>
      <c r="I26" s="52"/>
      <c r="J26" s="59">
        <v>251788</v>
      </c>
      <c r="K26" s="60">
        <f t="shared" si="3"/>
        <v>0.99999809363796155</v>
      </c>
      <c r="M26" s="54"/>
      <c r="N26" s="33"/>
      <c r="O26" s="24"/>
    </row>
    <row r="27" spans="1:15" ht="13.2" x14ac:dyDescent="0.25">
      <c r="A27" s="91" t="s">
        <v>24</v>
      </c>
      <c r="B27" s="55"/>
      <c r="C27" s="56" t="s">
        <v>56</v>
      </c>
      <c r="D27" s="55"/>
      <c r="E27" s="2">
        <v>17072</v>
      </c>
      <c r="F27" s="57"/>
      <c r="G27" s="51">
        <v>17072</v>
      </c>
      <c r="H27" s="58">
        <f t="shared" si="2"/>
        <v>1</v>
      </c>
      <c r="I27" s="92"/>
      <c r="J27" s="59">
        <v>17072</v>
      </c>
      <c r="K27" s="60">
        <f t="shared" si="3"/>
        <v>1</v>
      </c>
      <c r="M27" s="54"/>
      <c r="N27" s="33"/>
      <c r="O27" s="24"/>
    </row>
    <row r="28" spans="1:15" ht="13.2" x14ac:dyDescent="0.25">
      <c r="A28" s="91" t="s">
        <v>47</v>
      </c>
      <c r="B28" s="55"/>
      <c r="C28" s="56" t="s">
        <v>52</v>
      </c>
      <c r="D28" s="55"/>
      <c r="E28" s="2">
        <v>0</v>
      </c>
      <c r="F28" s="57"/>
      <c r="G28" s="51">
        <v>0</v>
      </c>
      <c r="H28" s="58">
        <v>0</v>
      </c>
      <c r="I28" s="52"/>
      <c r="J28" s="59">
        <v>0</v>
      </c>
      <c r="K28" s="60">
        <v>0</v>
      </c>
      <c r="M28" s="54"/>
      <c r="N28" s="33"/>
      <c r="O28" s="24"/>
    </row>
    <row r="29" spans="1:15" ht="13.2" x14ac:dyDescent="0.25">
      <c r="A29" s="91" t="s">
        <v>35</v>
      </c>
      <c r="B29" s="55"/>
      <c r="C29" s="56" t="s">
        <v>19</v>
      </c>
      <c r="D29" s="55"/>
      <c r="E29" s="2">
        <v>0</v>
      </c>
      <c r="F29" s="57"/>
      <c r="G29" s="51">
        <v>0</v>
      </c>
      <c r="H29" s="58">
        <v>0</v>
      </c>
      <c r="I29" s="52"/>
      <c r="J29" s="59">
        <v>0</v>
      </c>
      <c r="K29" s="60">
        <v>0</v>
      </c>
      <c r="M29" s="54"/>
      <c r="N29" s="33"/>
      <c r="O29" s="24"/>
    </row>
    <row r="30" spans="1:15" ht="13.2" x14ac:dyDescent="0.25">
      <c r="A30" s="91" t="s">
        <v>44</v>
      </c>
      <c r="B30" s="55"/>
      <c r="C30" s="56" t="s">
        <v>45</v>
      </c>
      <c r="D30" s="55"/>
      <c r="E30" s="2">
        <v>55692</v>
      </c>
      <c r="F30" s="57"/>
      <c r="G30" s="51">
        <v>55692</v>
      </c>
      <c r="H30" s="58">
        <f>+G30/E30</f>
        <v>1</v>
      </c>
      <c r="I30" s="52"/>
      <c r="J30" s="59">
        <v>0</v>
      </c>
      <c r="K30" s="60">
        <f>+J30/E30</f>
        <v>0</v>
      </c>
      <c r="M30" s="54"/>
      <c r="N30" s="33"/>
      <c r="O30" s="24"/>
    </row>
    <row r="31" spans="1:15" ht="13.2" x14ac:dyDescent="0.25">
      <c r="A31" s="91" t="s">
        <v>43</v>
      </c>
      <c r="B31" s="55"/>
      <c r="C31" s="56" t="s">
        <v>57</v>
      </c>
      <c r="D31" s="55"/>
      <c r="E31" s="2">
        <v>0</v>
      </c>
      <c r="F31" s="57"/>
      <c r="G31" s="51">
        <v>0</v>
      </c>
      <c r="H31" s="58">
        <v>0</v>
      </c>
      <c r="I31" s="52"/>
      <c r="J31" s="59">
        <v>0</v>
      </c>
      <c r="K31" s="60">
        <v>0</v>
      </c>
      <c r="M31" s="54"/>
      <c r="N31" s="33"/>
      <c r="O31" s="24"/>
    </row>
    <row r="32" spans="1:15" ht="13.2" x14ac:dyDescent="0.25">
      <c r="A32" s="91" t="s">
        <v>50</v>
      </c>
      <c r="B32" s="55"/>
      <c r="C32" s="11" t="s">
        <v>58</v>
      </c>
      <c r="D32" s="55"/>
      <c r="E32" s="2">
        <v>0</v>
      </c>
      <c r="F32" s="57"/>
      <c r="G32" s="51">
        <v>0</v>
      </c>
      <c r="H32" s="58">
        <v>0</v>
      </c>
      <c r="I32" s="52"/>
      <c r="J32" s="59">
        <v>0</v>
      </c>
      <c r="K32" s="60">
        <v>0</v>
      </c>
      <c r="M32" s="54"/>
      <c r="N32" s="33"/>
      <c r="O32" s="24"/>
    </row>
    <row r="33" spans="1:15" ht="13.2" x14ac:dyDescent="0.25">
      <c r="A33" s="91" t="s">
        <v>39</v>
      </c>
      <c r="B33" s="55"/>
      <c r="C33" s="56" t="s">
        <v>51</v>
      </c>
      <c r="D33" s="55"/>
      <c r="E33" s="2">
        <v>10141</v>
      </c>
      <c r="F33" s="57"/>
      <c r="G33" s="51">
        <v>10141</v>
      </c>
      <c r="H33" s="58">
        <v>0</v>
      </c>
      <c r="I33" s="52"/>
      <c r="J33" s="59">
        <v>0</v>
      </c>
      <c r="K33" s="60">
        <v>0</v>
      </c>
      <c r="M33" s="54"/>
      <c r="N33" s="33"/>
      <c r="O33" s="24"/>
    </row>
    <row r="34" spans="1:15" ht="13.2" x14ac:dyDescent="0.25">
      <c r="A34" s="91" t="s">
        <v>31</v>
      </c>
      <c r="B34" s="55"/>
      <c r="C34" s="56" t="s">
        <v>48</v>
      </c>
      <c r="D34" s="55"/>
      <c r="E34" s="2">
        <f>1597652+1065541+750000</f>
        <v>3413193</v>
      </c>
      <c r="F34" s="57"/>
      <c r="G34" s="51">
        <v>3413193</v>
      </c>
      <c r="H34" s="58">
        <f t="shared" ref="H34:H36" si="4">+G34/E34</f>
        <v>1</v>
      </c>
      <c r="I34" s="52"/>
      <c r="J34" s="59">
        <v>2623444</v>
      </c>
      <c r="K34" s="60">
        <f t="shared" ref="K34:K36" si="5">+J34/E34</f>
        <v>0.76861870981219049</v>
      </c>
      <c r="M34" s="54"/>
      <c r="N34" s="33"/>
      <c r="O34" s="24"/>
    </row>
    <row r="35" spans="1:15" ht="13.2" x14ac:dyDescent="0.25">
      <c r="A35" s="91" t="s">
        <v>25</v>
      </c>
      <c r="B35" s="55"/>
      <c r="C35" s="56" t="s">
        <v>49</v>
      </c>
      <c r="D35" s="55"/>
      <c r="E35" s="2">
        <v>132930</v>
      </c>
      <c r="F35" s="57"/>
      <c r="G35" s="97">
        <v>132930</v>
      </c>
      <c r="H35" s="58">
        <f t="shared" si="4"/>
        <v>1</v>
      </c>
      <c r="I35" s="52"/>
      <c r="J35" s="59">
        <v>132930</v>
      </c>
      <c r="K35" s="60">
        <f t="shared" si="5"/>
        <v>1</v>
      </c>
      <c r="M35" s="54"/>
      <c r="N35" s="33"/>
      <c r="O35" s="24"/>
    </row>
    <row r="36" spans="1:15" ht="13.2" x14ac:dyDescent="0.25">
      <c r="A36" s="91" t="s">
        <v>33</v>
      </c>
      <c r="B36" s="55"/>
      <c r="C36" s="56" t="s">
        <v>18</v>
      </c>
      <c r="D36" s="55"/>
      <c r="E36" s="2">
        <v>5088</v>
      </c>
      <c r="F36" s="57"/>
      <c r="G36" s="96">
        <v>5088</v>
      </c>
      <c r="H36" s="58">
        <f t="shared" si="4"/>
        <v>1</v>
      </c>
      <c r="I36" s="52"/>
      <c r="J36" s="4">
        <v>5088</v>
      </c>
      <c r="K36" s="60">
        <f t="shared" si="5"/>
        <v>1</v>
      </c>
      <c r="M36" s="54"/>
      <c r="N36" s="33"/>
      <c r="O36" s="24"/>
    </row>
    <row r="37" spans="1:15" ht="13.2" x14ac:dyDescent="0.25">
      <c r="A37" s="91" t="s">
        <v>41</v>
      </c>
      <c r="B37" s="55"/>
      <c r="C37" s="56" t="s">
        <v>42</v>
      </c>
      <c r="D37" s="55"/>
      <c r="E37" s="3">
        <f>3100000-360000+460709.1+127081.52</f>
        <v>3327790.62</v>
      </c>
      <c r="F37" s="57"/>
      <c r="G37" s="51">
        <v>3327791</v>
      </c>
      <c r="H37" s="58">
        <f>+G37/E37</f>
        <v>1.0000001141898764</v>
      </c>
      <c r="I37" s="52"/>
      <c r="J37" s="59">
        <v>3327791</v>
      </c>
      <c r="K37" s="60">
        <f>+J37/E37</f>
        <v>1.0000001141898764</v>
      </c>
      <c r="M37" s="54"/>
      <c r="N37" s="33"/>
      <c r="O37" s="24"/>
    </row>
    <row r="38" spans="1:15" ht="13.2" x14ac:dyDescent="0.25">
      <c r="A38" s="91" t="s">
        <v>28</v>
      </c>
      <c r="B38" s="55"/>
      <c r="C38" s="56" t="s">
        <v>12</v>
      </c>
      <c r="D38" s="61"/>
      <c r="E38" s="3">
        <f>1125721-750000-140000-100000-47080-62920</f>
        <v>25721</v>
      </c>
      <c r="F38" s="57"/>
      <c r="G38" s="51">
        <v>25721</v>
      </c>
      <c r="H38" s="58">
        <f t="shared" ref="H38" si="6">+G38/E38</f>
        <v>1</v>
      </c>
      <c r="I38" s="52"/>
      <c r="J38" s="59">
        <v>25721</v>
      </c>
      <c r="K38" s="60">
        <f t="shared" ref="K38" si="7">+J38/E38</f>
        <v>1</v>
      </c>
      <c r="M38" s="54"/>
      <c r="N38" s="33"/>
      <c r="O38" s="24"/>
    </row>
    <row r="39" spans="1:15" ht="13.2" x14ac:dyDescent="0.25">
      <c r="A39" s="63"/>
      <c r="B39" s="64"/>
      <c r="C39" s="64"/>
      <c r="D39" s="64"/>
      <c r="E39" s="5"/>
      <c r="F39" s="65"/>
      <c r="G39" s="66"/>
      <c r="H39" s="67"/>
      <c r="I39" s="68"/>
      <c r="J39" s="69"/>
      <c r="K39" s="67"/>
      <c r="M39" s="54"/>
      <c r="N39" s="33"/>
      <c r="O39" s="24"/>
    </row>
    <row r="40" spans="1:15" ht="13.2" x14ac:dyDescent="0.25">
      <c r="A40" s="63"/>
      <c r="B40" s="64"/>
      <c r="C40" s="70" t="s">
        <v>14</v>
      </c>
      <c r="D40" s="64"/>
      <c r="E40" s="6">
        <f>SUM(E15:E39)</f>
        <v>15647817</v>
      </c>
      <c r="F40" s="65"/>
      <c r="G40" s="71">
        <f>SUM(G15:G39)</f>
        <v>15645869</v>
      </c>
      <c r="H40" s="67">
        <f>+G40/E40</f>
        <v>0.99987550979155748</v>
      </c>
      <c r="I40" s="68"/>
      <c r="J40" s="72">
        <f>SUM(J15:J39)</f>
        <v>10461676</v>
      </c>
      <c r="K40" s="67">
        <f>+J40/E40</f>
        <v>0.66857095785309861</v>
      </c>
      <c r="L40" s="73"/>
      <c r="M40" s="54"/>
      <c r="N40" s="33"/>
      <c r="O40" s="28"/>
    </row>
    <row r="41" spans="1:15" ht="15" customHeight="1" x14ac:dyDescent="0.25">
      <c r="A41" s="74" t="s">
        <v>15</v>
      </c>
      <c r="B41" s="64"/>
      <c r="C41" s="64"/>
      <c r="D41" s="64"/>
      <c r="E41" s="7"/>
      <c r="F41" s="65"/>
      <c r="G41" s="75"/>
      <c r="H41" s="65"/>
      <c r="I41" s="76"/>
      <c r="J41" s="69"/>
      <c r="K41" s="67"/>
      <c r="M41" s="54"/>
      <c r="O41" s="28"/>
    </row>
    <row r="42" spans="1:15" ht="15" customHeight="1" x14ac:dyDescent="0.25">
      <c r="A42" s="7"/>
      <c r="B42" s="64"/>
      <c r="C42" s="64"/>
      <c r="D42" s="64"/>
      <c r="F42" s="65"/>
      <c r="G42" s="104">
        <f>+E40-G40</f>
        <v>1948</v>
      </c>
      <c r="I42" s="76"/>
      <c r="J42" s="69"/>
      <c r="K42" s="67"/>
      <c r="M42" s="54"/>
      <c r="O42" s="28"/>
    </row>
    <row r="43" spans="1:15" ht="15" customHeight="1" x14ac:dyDescent="0.25">
      <c r="A43" s="77"/>
      <c r="E43" s="8"/>
      <c r="G43" s="80"/>
      <c r="H43" s="81"/>
      <c r="J43" s="82"/>
      <c r="K43" s="81"/>
      <c r="M43" s="54"/>
      <c r="O43" s="28"/>
    </row>
    <row r="44" spans="1:15" ht="16.5" customHeight="1" x14ac:dyDescent="0.2">
      <c r="E44" s="9"/>
      <c r="J44" s="78"/>
      <c r="M44" s="54"/>
    </row>
    <row r="45" spans="1:15" ht="17.25" customHeight="1" x14ac:dyDescent="0.25">
      <c r="A45" s="18"/>
      <c r="B45" s="29"/>
      <c r="C45" s="79"/>
      <c r="E45" s="8"/>
      <c r="G45" s="80"/>
      <c r="H45" s="81"/>
      <c r="J45" s="82"/>
      <c r="K45" s="81"/>
      <c r="M45" s="83"/>
      <c r="O45" s="23"/>
    </row>
    <row r="46" spans="1:15" ht="7.5" customHeight="1" x14ac:dyDescent="0.25">
      <c r="A46" s="18"/>
      <c r="B46" s="29"/>
      <c r="E46" s="8"/>
      <c r="G46" s="78"/>
      <c r="H46" s="28"/>
      <c r="M46" s="54"/>
      <c r="O46" s="28"/>
    </row>
    <row r="47" spans="1:15" ht="12" x14ac:dyDescent="0.25">
      <c r="D47" s="29"/>
      <c r="E47" s="8"/>
      <c r="F47" s="84"/>
      <c r="G47" s="78"/>
      <c r="H47" s="28"/>
      <c r="I47" s="85"/>
      <c r="J47" s="78"/>
      <c r="K47" s="86"/>
      <c r="M47" s="54"/>
      <c r="O47" s="24"/>
    </row>
    <row r="48" spans="1:15" ht="12" x14ac:dyDescent="0.25">
      <c r="D48" s="29"/>
      <c r="E48" s="8"/>
      <c r="F48" s="84"/>
      <c r="G48" s="78"/>
      <c r="H48" s="28"/>
      <c r="I48" s="85"/>
      <c r="J48" s="78"/>
      <c r="K48" s="86"/>
      <c r="M48" s="54"/>
      <c r="O48" s="24"/>
    </row>
    <row r="49" spans="1:15" ht="12" x14ac:dyDescent="0.25">
      <c r="D49" s="29"/>
      <c r="E49" s="8"/>
      <c r="F49" s="84"/>
      <c r="G49" s="78"/>
      <c r="H49" s="28"/>
      <c r="I49" s="85"/>
      <c r="J49" s="78"/>
      <c r="K49" s="86"/>
      <c r="M49" s="54"/>
      <c r="O49" s="24"/>
    </row>
    <row r="50" spans="1:15" ht="12" x14ac:dyDescent="0.25">
      <c r="D50" s="29"/>
      <c r="E50" s="8"/>
      <c r="F50" s="84"/>
      <c r="G50" s="78"/>
      <c r="H50" s="28"/>
      <c r="I50" s="85"/>
      <c r="J50" s="78"/>
      <c r="K50" s="86"/>
      <c r="M50" s="54"/>
      <c r="O50" s="24"/>
    </row>
    <row r="51" spans="1:15" ht="12" x14ac:dyDescent="0.25">
      <c r="D51" s="29"/>
      <c r="E51" s="8"/>
      <c r="F51" s="84"/>
      <c r="G51" s="78"/>
      <c r="H51" s="28"/>
      <c r="I51" s="85"/>
      <c r="J51" s="78"/>
      <c r="K51" s="86"/>
      <c r="M51" s="54"/>
      <c r="O51" s="24"/>
    </row>
    <row r="52" spans="1:15" ht="12" x14ac:dyDescent="0.25">
      <c r="D52" s="29"/>
      <c r="E52" s="8"/>
      <c r="F52" s="84"/>
      <c r="G52" s="78"/>
      <c r="H52" s="28"/>
      <c r="I52" s="85"/>
      <c r="J52" s="78"/>
      <c r="K52" s="86"/>
      <c r="M52" s="54"/>
      <c r="O52" s="24"/>
    </row>
    <row r="53" spans="1:15" ht="12" x14ac:dyDescent="0.25">
      <c r="D53" s="29"/>
      <c r="E53" s="8"/>
      <c r="F53" s="84"/>
      <c r="G53" s="78"/>
      <c r="H53" s="28"/>
      <c r="I53" s="85"/>
      <c r="J53" s="78"/>
      <c r="K53" s="86"/>
      <c r="M53" s="54"/>
      <c r="O53" s="24"/>
    </row>
    <row r="54" spans="1:15" ht="12" x14ac:dyDescent="0.25">
      <c r="D54" s="29"/>
      <c r="E54" s="8"/>
      <c r="F54" s="84"/>
      <c r="G54" s="78"/>
      <c r="H54" s="28"/>
      <c r="I54" s="85"/>
      <c r="J54" s="78"/>
      <c r="K54" s="86"/>
      <c r="M54" s="54"/>
      <c r="O54" s="24"/>
    </row>
    <row r="55" spans="1:15" ht="12" x14ac:dyDescent="0.25">
      <c r="D55" s="29"/>
      <c r="E55" s="8"/>
      <c r="F55" s="84"/>
      <c r="G55" s="78"/>
      <c r="H55" s="28"/>
      <c r="I55" s="85"/>
      <c r="J55" s="78"/>
      <c r="K55" s="86"/>
      <c r="M55" s="54"/>
      <c r="O55" s="24"/>
    </row>
    <row r="56" spans="1:15" ht="12" x14ac:dyDescent="0.25">
      <c r="D56" s="29"/>
      <c r="E56" s="8"/>
      <c r="F56" s="84"/>
      <c r="G56" s="78"/>
      <c r="H56" s="28"/>
      <c r="I56" s="85"/>
      <c r="J56" s="78"/>
      <c r="K56" s="86"/>
      <c r="M56" s="54"/>
      <c r="O56" s="24"/>
    </row>
    <row r="57" spans="1:15" ht="18" customHeight="1" x14ac:dyDescent="0.25">
      <c r="E57" s="8"/>
      <c r="G57" s="78"/>
      <c r="H57" s="28"/>
      <c r="J57" s="87"/>
      <c r="K57" s="87"/>
      <c r="M57" s="54"/>
      <c r="O57" s="28"/>
    </row>
    <row r="58" spans="1:15" ht="9.75" customHeight="1" x14ac:dyDescent="0.25">
      <c r="A58" s="18"/>
      <c r="B58" s="29"/>
      <c r="E58" s="8"/>
      <c r="J58" s="78"/>
      <c r="K58" s="88"/>
      <c r="M58" s="54"/>
      <c r="O58" s="28"/>
    </row>
    <row r="59" spans="1:15" ht="11.25" customHeight="1" x14ac:dyDescent="0.25">
      <c r="B59" s="29"/>
      <c r="E59" s="8"/>
      <c r="J59" s="78"/>
      <c r="K59" s="88"/>
      <c r="M59" s="12"/>
      <c r="O59" s="28"/>
    </row>
    <row r="60" spans="1:15" ht="18.75" customHeight="1" x14ac:dyDescent="0.25">
      <c r="C60" s="29"/>
      <c r="E60" s="8"/>
      <c r="J60" s="78"/>
      <c r="M60" s="12"/>
    </row>
    <row r="61" spans="1:15" ht="34.5" customHeight="1" x14ac:dyDescent="0.2">
      <c r="A61" s="89"/>
    </row>
    <row r="62" spans="1:15" ht="12" x14ac:dyDescent="0.25">
      <c r="G62" s="10"/>
      <c r="K62" s="28"/>
      <c r="O62" s="28"/>
    </row>
  </sheetData>
  <sortState xmlns:xlrd2="http://schemas.microsoft.com/office/spreadsheetml/2017/richdata2" ref="A15:K38">
    <sortCondition ref="C15:C38"/>
  </sortState>
  <mergeCells count="5">
    <mergeCell ref="A1:K1"/>
    <mergeCell ref="A2:K2"/>
    <mergeCell ref="A3:K3"/>
    <mergeCell ref="G12:H12"/>
    <mergeCell ref="J12:K12"/>
  </mergeCells>
  <pageMargins left="0" right="0" top="0" bottom="0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Actuals -to-date</vt:lpstr>
    </vt:vector>
  </TitlesOfParts>
  <Company>University of Virginia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Gredler, Joyce Faulconer (jfg5d)</dc:creator>
  <cp:lastModifiedBy>Gredler, Joyce Faulconer (jfg5d)</cp:lastModifiedBy>
  <cp:lastPrinted>2023-04-06T18:11:49Z</cp:lastPrinted>
  <dcterms:created xsi:type="dcterms:W3CDTF">2020-03-10T18:03:58Z</dcterms:created>
  <dcterms:modified xsi:type="dcterms:W3CDTF">2023-04-06T18:12:38Z</dcterms:modified>
</cp:coreProperties>
</file>