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Q:\Dept\Comptroller\Financial Operations &amp; Reporting\Fixed Assets\ETF\ETF 24-25\ETF 24-25 Spending Summaries\June 2025\"/>
    </mc:Choice>
  </mc:AlternateContent>
  <xr:revisionPtr revIDLastSave="0" documentId="14_{DB880450-6676-4EA1-83A1-67A4674E3B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uals -to-d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J33" i="2"/>
  <c r="J32" i="2"/>
  <c r="H33" i="2"/>
  <c r="H32" i="2"/>
  <c r="H34" i="2" s="1"/>
  <c r="M28" i="2"/>
  <c r="M26" i="2"/>
  <c r="M24" i="2"/>
  <c r="M22" i="2"/>
  <c r="M21" i="2"/>
  <c r="M16" i="2"/>
  <c r="J28" i="2"/>
  <c r="J26" i="2"/>
  <c r="J24" i="2"/>
  <c r="J22" i="2"/>
  <c r="J21" i="2"/>
  <c r="J16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D30" i="2"/>
  <c r="N16" i="2" l="1"/>
  <c r="K26" i="2"/>
  <c r="K25" i="2"/>
  <c r="K24" i="2"/>
  <c r="K21" i="2"/>
  <c r="K20" i="2"/>
  <c r="N28" i="2"/>
  <c r="N27" i="2"/>
  <c r="N26" i="2"/>
  <c r="N25" i="2"/>
  <c r="N24" i="2"/>
  <c r="K23" i="2"/>
  <c r="K22" i="2"/>
  <c r="N21" i="2"/>
  <c r="N20" i="2"/>
  <c r="K19" i="2"/>
  <c r="K18" i="2"/>
  <c r="K17" i="2"/>
  <c r="K16" i="2"/>
  <c r="G30" i="2"/>
  <c r="F21" i="2"/>
  <c r="F30" i="2" s="1"/>
  <c r="E29" i="2"/>
  <c r="E28" i="2"/>
  <c r="E15" i="2"/>
  <c r="M30" i="2"/>
  <c r="K15" i="2" l="1"/>
  <c r="H30" i="2"/>
  <c r="N30" i="2" s="1"/>
  <c r="N15" i="2"/>
  <c r="N17" i="2"/>
  <c r="N18" i="2"/>
  <c r="N22" i="2"/>
  <c r="N23" i="2"/>
  <c r="K27" i="2"/>
  <c r="K28" i="2"/>
  <c r="N19" i="2"/>
  <c r="E30" i="2"/>
  <c r="J30" i="2"/>
  <c r="K30" i="2" l="1"/>
  <c r="G8" i="2"/>
  <c r="G7" i="2" l="1"/>
</calcChain>
</file>

<file path=xl/sharedStrings.xml><?xml version="1.0" encoding="utf-8"?>
<sst xmlns="http://schemas.openxmlformats.org/spreadsheetml/2006/main" count="63" uniqueCount="57">
  <si>
    <t>Purchase Req. Commitments &amp; Actual Spending</t>
  </si>
  <si>
    <t xml:space="preserve"> </t>
  </si>
  <si>
    <t xml:space="preserve">       ACTUAL %</t>
  </si>
  <si>
    <t>School</t>
  </si>
  <si>
    <t>PURCHASE REQS</t>
  </si>
  <si>
    <t>SPENDING</t>
  </si>
  <si>
    <t xml:space="preserve">                 $</t>
  </si>
  <si>
    <t xml:space="preserve">  % Budget</t>
  </si>
  <si>
    <t xml:space="preserve">                  $</t>
  </si>
  <si>
    <t>%  Budget</t>
  </si>
  <si>
    <t>VP Research</t>
  </si>
  <si>
    <t>Arts &amp; Sciences</t>
  </si>
  <si>
    <t>Notes</t>
  </si>
  <si>
    <t xml:space="preserve">Data Science </t>
  </si>
  <si>
    <t>Business</t>
  </si>
  <si>
    <t>Unit</t>
  </si>
  <si>
    <t>ITS</t>
  </si>
  <si>
    <t>AR</t>
  </si>
  <si>
    <t>MC</t>
  </si>
  <si>
    <t>NR</t>
  </si>
  <si>
    <t>EN</t>
  </si>
  <si>
    <t>RS</t>
  </si>
  <si>
    <t>CP</t>
  </si>
  <si>
    <t>AS</t>
  </si>
  <si>
    <t>MD</t>
  </si>
  <si>
    <t>BA</t>
  </si>
  <si>
    <t>DS</t>
  </si>
  <si>
    <t>PV-K</t>
  </si>
  <si>
    <t>School of Medicine</t>
  </si>
  <si>
    <t>School of Nursing</t>
  </si>
  <si>
    <t>Cont. &amp; Prof. Studies/SCPS</t>
  </si>
  <si>
    <t>McIntire School/Commerce</t>
  </si>
  <si>
    <t>PV-Kluge-Ruhe Museum</t>
  </si>
  <si>
    <t>Architecture School</t>
  </si>
  <si>
    <t>Batten School</t>
  </si>
  <si>
    <t>Engineering-SEAS</t>
  </si>
  <si>
    <t>Purchase Reqs</t>
  </si>
  <si>
    <t>Spending</t>
  </si>
  <si>
    <t>Unallocated Phase II ETF</t>
  </si>
  <si>
    <t xml:space="preserve">                                        </t>
  </si>
  <si>
    <t>ED</t>
  </si>
  <si>
    <t>Education</t>
  </si>
  <si>
    <t>ETF FY 24-25 Capital Equipment Progress Summary</t>
  </si>
  <si>
    <t>Phase I</t>
  </si>
  <si>
    <t>$</t>
  </si>
  <si>
    <t>Phase II</t>
  </si>
  <si>
    <t>Allocation</t>
  </si>
  <si>
    <t>Total</t>
  </si>
  <si>
    <t>LB</t>
  </si>
  <si>
    <t>Library</t>
  </si>
  <si>
    <t>Reallocation</t>
  </si>
  <si>
    <t>of Funds</t>
  </si>
  <si>
    <t>As of June 30, 2025</t>
  </si>
  <si>
    <t>FY2024</t>
  </si>
  <si>
    <t>DN002015</t>
  </si>
  <si>
    <t>Carryforward</t>
  </si>
  <si>
    <t>DN000298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</si>
</sst>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3333FF"/>
      <name val="Arial"/>
      <family val="2"/>
    </font>
    <font>
      <b/>
      <sz val="9"/>
      <color rgb="FF3333FF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rgb="FF3333FF"/>
      <name val="Arial"/>
      <family val="2"/>
    </font>
    <font>
      <b/>
      <u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0"/>
      <name val="Arial"/>
      <family val="2"/>
    </font>
    <font>
      <sz val="9"/>
      <color rgb="FF0070C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21" fillId="0" borderId="0" applyFont="0" applyFill="0" applyBorder="0" applyAlignment="0" applyProtection="0"/>
  </cellStyleXfs>
  <cellXfs count="102">
    <xf numFmtId="0" fontId="0" fillId="0" borderId="0" xfId="0"/>
    <xf numFmtId="165" fontId="13" fillId="0" borderId="0" xfId="2" applyNumberFormat="1" applyFont="1" applyFill="1" applyBorder="1"/>
    <xf numFmtId="165" fontId="1" fillId="0" borderId="0" xfId="2" applyNumberFormat="1" applyFont="1" applyFill="1" applyBorder="1"/>
    <xf numFmtId="165" fontId="3" fillId="0" borderId="0" xfId="2" applyNumberFormat="1" applyFont="1"/>
    <xf numFmtId="0" fontId="3" fillId="0" borderId="0" xfId="3" applyFont="1"/>
    <xf numFmtId="40" fontId="3" fillId="0" borderId="0" xfId="3" applyNumberFormat="1" applyFont="1"/>
    <xf numFmtId="0" fontId="3" fillId="0" borderId="0" xfId="3" applyFont="1" applyAlignment="1">
      <alignment horizontal="center"/>
    </xf>
    <xf numFmtId="0" fontId="6" fillId="0" borderId="0" xfId="3" applyFont="1"/>
    <xf numFmtId="15" fontId="7" fillId="0" borderId="0" xfId="3" quotePrefix="1" applyNumberFormat="1" applyFont="1"/>
    <xf numFmtId="0" fontId="7" fillId="0" borderId="0" xfId="3" applyFont="1" applyAlignment="1">
      <alignment horizontal="center"/>
    </xf>
    <xf numFmtId="0" fontId="9" fillId="0" borderId="0" xfId="3" applyFont="1"/>
    <xf numFmtId="0" fontId="7" fillId="0" borderId="0" xfId="3" quotePrefix="1" applyFont="1"/>
    <xf numFmtId="15" fontId="8" fillId="0" borderId="0" xfId="3" quotePrefix="1" applyNumberFormat="1" applyFont="1"/>
    <xf numFmtId="0" fontId="3" fillId="0" borderId="0" xfId="3" applyFont="1" applyAlignment="1">
      <alignment horizontal="right"/>
    </xf>
    <xf numFmtId="9" fontId="7" fillId="0" borderId="0" xfId="3" applyNumberFormat="1" applyFont="1" applyAlignment="1">
      <alignment horizontal="center"/>
    </xf>
    <xf numFmtId="9" fontId="3" fillId="0" borderId="0" xfId="3" applyNumberFormat="1" applyFont="1" applyAlignment="1">
      <alignment horizontal="center"/>
    </xf>
    <xf numFmtId="9" fontId="11" fillId="0" borderId="0" xfId="3" applyNumberFormat="1" applyFont="1" applyAlignment="1">
      <alignment horizontal="center"/>
    </xf>
    <xf numFmtId="9" fontId="5" fillId="0" borderId="0" xfId="3" applyNumberFormat="1" applyFont="1"/>
    <xf numFmtId="4" fontId="3" fillId="0" borderId="0" xfId="3" applyNumberFormat="1" applyFont="1" applyAlignment="1">
      <alignment horizontal="center"/>
    </xf>
    <xf numFmtId="9" fontId="7" fillId="0" borderId="0" xfId="3" applyNumberFormat="1" applyFont="1"/>
    <xf numFmtId="0" fontId="7" fillId="0" borderId="0" xfId="3" applyFont="1"/>
    <xf numFmtId="40" fontId="7" fillId="0" borderId="0" xfId="3" applyNumberFormat="1" applyFont="1"/>
    <xf numFmtId="0" fontId="5" fillId="0" borderId="0" xfId="3" applyFont="1" applyAlignment="1">
      <alignment horizontal="center"/>
    </xf>
    <xf numFmtId="38" fontId="13" fillId="0" borderId="2" xfId="3" applyNumberFormat="1" applyFont="1" applyBorder="1"/>
    <xf numFmtId="38" fontId="3" fillId="0" borderId="0" xfId="3" applyNumberFormat="1" applyFont="1"/>
    <xf numFmtId="0" fontId="1" fillId="0" borderId="3" xfId="3" applyFont="1" applyBorder="1"/>
    <xf numFmtId="39" fontId="1" fillId="3" borderId="3" xfId="3" applyNumberFormat="1" applyFont="1" applyFill="1" applyBorder="1"/>
    <xf numFmtId="37" fontId="13" fillId="0" borderId="3" xfId="3" applyNumberFormat="1" applyFont="1" applyBorder="1"/>
    <xf numFmtId="0" fontId="1" fillId="0" borderId="0" xfId="3" applyFont="1" applyAlignment="1">
      <alignment horizontal="center"/>
    </xf>
    <xf numFmtId="0" fontId="1" fillId="0" borderId="0" xfId="3" applyFont="1"/>
    <xf numFmtId="39" fontId="1" fillId="0" borderId="0" xfId="3" applyNumberFormat="1" applyFont="1"/>
    <xf numFmtId="9" fontId="13" fillId="0" borderId="0" xfId="3" applyNumberFormat="1" applyFont="1"/>
    <xf numFmtId="9" fontId="15" fillId="0" borderId="0" xfId="3" applyNumberFormat="1" applyFont="1"/>
    <xf numFmtId="37" fontId="1" fillId="0" borderId="0" xfId="3" applyNumberFormat="1" applyFont="1"/>
    <xf numFmtId="38" fontId="13" fillId="0" borderId="0" xfId="3" applyNumberFormat="1" applyFont="1"/>
    <xf numFmtId="37" fontId="13" fillId="0" borderId="0" xfId="3" applyNumberFormat="1" applyFont="1"/>
    <xf numFmtId="0" fontId="16" fillId="4" borderId="0" xfId="3" applyFont="1" applyFill="1"/>
    <xf numFmtId="0" fontId="17" fillId="0" borderId="0" xfId="3" applyFont="1" applyAlignment="1">
      <alignment horizontal="center"/>
    </xf>
    <xf numFmtId="37" fontId="3" fillId="0" borderId="0" xfId="3" applyNumberFormat="1" applyFont="1"/>
    <xf numFmtId="39" fontId="3" fillId="0" borderId="0" xfId="3" applyNumberFormat="1" applyFont="1"/>
    <xf numFmtId="39" fontId="6" fillId="0" borderId="0" xfId="3" applyNumberFormat="1" applyFont="1"/>
    <xf numFmtId="43" fontId="3" fillId="0" borderId="0" xfId="3" applyNumberFormat="1" applyFont="1"/>
    <xf numFmtId="37" fontId="7" fillId="0" borderId="0" xfId="3" applyNumberFormat="1" applyFont="1"/>
    <xf numFmtId="9" fontId="3" fillId="0" borderId="0" xfId="3" applyNumberFormat="1" applyFont="1"/>
    <xf numFmtId="0" fontId="19" fillId="0" borderId="0" xfId="3" applyFont="1" applyAlignment="1">
      <alignment horizontal="center"/>
    </xf>
    <xf numFmtId="39" fontId="13" fillId="0" borderId="0" xfId="3" applyNumberFormat="1" applyFont="1"/>
    <xf numFmtId="0" fontId="10" fillId="2" borderId="0" xfId="3" applyFont="1" applyFill="1" applyAlignment="1">
      <alignment horizontal="center"/>
    </xf>
    <xf numFmtId="38" fontId="13" fillId="0" borderId="3" xfId="3" applyNumberFormat="1" applyFont="1" applyBorder="1"/>
    <xf numFmtId="0" fontId="3" fillId="3" borderId="0" xfId="3" applyFont="1" applyFill="1"/>
    <xf numFmtId="39" fontId="1" fillId="3" borderId="3" xfId="3" applyNumberFormat="1" applyFont="1" applyFill="1" applyBorder="1" applyAlignment="1">
      <alignment horizontal="center"/>
    </xf>
    <xf numFmtId="0" fontId="7" fillId="0" borderId="6" xfId="3" applyFont="1" applyBorder="1"/>
    <xf numFmtId="0" fontId="7" fillId="0" borderId="7" xfId="3" applyFont="1" applyBorder="1" applyAlignment="1">
      <alignment horizontal="center"/>
    </xf>
    <xf numFmtId="0" fontId="12" fillId="3" borderId="0" xfId="3" applyFont="1" applyFill="1"/>
    <xf numFmtId="0" fontId="7" fillId="0" borderId="6" xfId="3" quotePrefix="1" applyFont="1" applyBorder="1"/>
    <xf numFmtId="0" fontId="7" fillId="0" borderId="7" xfId="3" applyFont="1" applyBorder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3" fillId="0" borderId="9" xfId="3" applyFont="1" applyBorder="1"/>
    <xf numFmtId="0" fontId="13" fillId="0" borderId="11" xfId="3" applyFont="1" applyBorder="1" applyAlignment="1">
      <alignment horizontal="center"/>
    </xf>
    <xf numFmtId="1" fontId="14" fillId="3" borderId="0" xfId="3" quotePrefix="1" applyNumberFormat="1" applyFont="1" applyFill="1" applyAlignment="1">
      <alignment horizontal="right"/>
    </xf>
    <xf numFmtId="9" fontId="13" fillId="0" borderId="12" xfId="3" applyNumberFormat="1" applyFont="1" applyBorder="1"/>
    <xf numFmtId="1" fontId="13" fillId="3" borderId="0" xfId="3" quotePrefix="1" applyNumberFormat="1" applyFont="1" applyFill="1" applyAlignment="1">
      <alignment horizontal="right"/>
    </xf>
    <xf numFmtId="0" fontId="1" fillId="0" borderId="13" xfId="3" applyFont="1" applyBorder="1" applyAlignment="1">
      <alignment horizontal="center"/>
    </xf>
    <xf numFmtId="0" fontId="1" fillId="0" borderId="14" xfId="3" applyFont="1" applyBorder="1"/>
    <xf numFmtId="39" fontId="1" fillId="3" borderId="14" xfId="3" applyNumberFormat="1" applyFont="1" applyFill="1" applyBorder="1"/>
    <xf numFmtId="9" fontId="13" fillId="0" borderId="14" xfId="3" applyNumberFormat="1" applyFont="1" applyBorder="1"/>
    <xf numFmtId="37" fontId="13" fillId="0" borderId="14" xfId="3" applyNumberFormat="1" applyFont="1" applyBorder="1"/>
    <xf numFmtId="0" fontId="3" fillId="3" borderId="10" xfId="3" applyFont="1" applyFill="1" applyBorder="1"/>
    <xf numFmtId="0" fontId="12" fillId="3" borderId="10" xfId="3" applyFont="1" applyFill="1" applyBorder="1"/>
    <xf numFmtId="37" fontId="13" fillId="0" borderId="1" xfId="2" applyNumberFormat="1" applyFont="1" applyFill="1" applyBorder="1"/>
    <xf numFmtId="0" fontId="1" fillId="0" borderId="0" xfId="3" applyFont="1" applyAlignment="1">
      <alignment horizontal="left"/>
    </xf>
    <xf numFmtId="3" fontId="13" fillId="0" borderId="0" xfId="3" applyNumberFormat="1" applyFont="1"/>
    <xf numFmtId="0" fontId="13" fillId="0" borderId="0" xfId="3" applyFont="1" applyAlignment="1">
      <alignment horizontal="center"/>
    </xf>
    <xf numFmtId="39" fontId="18" fillId="0" borderId="0" xfId="3" applyNumberFormat="1" applyFont="1"/>
    <xf numFmtId="9" fontId="8" fillId="0" borderId="0" xfId="3" applyNumberFormat="1" applyFont="1" applyAlignment="1">
      <alignment horizontal="center"/>
    </xf>
    <xf numFmtId="37" fontId="8" fillId="0" borderId="0" xfId="3" applyNumberFormat="1" applyFont="1" applyAlignment="1">
      <alignment horizontal="left"/>
    </xf>
    <xf numFmtId="1" fontId="14" fillId="3" borderId="15" xfId="3" quotePrefix="1" applyNumberFormat="1" applyFont="1" applyFill="1" applyBorder="1" applyAlignment="1">
      <alignment horizontal="right"/>
    </xf>
    <xf numFmtId="9" fontId="13" fillId="0" borderId="16" xfId="3" applyNumberFormat="1" applyFont="1" applyBorder="1"/>
    <xf numFmtId="165" fontId="13" fillId="0" borderId="3" xfId="2" applyNumberFormat="1" applyFont="1" applyFill="1" applyBorder="1"/>
    <xf numFmtId="165" fontId="13" fillId="0" borderId="14" xfId="2" applyNumberFormat="1" applyFont="1" applyFill="1" applyBorder="1"/>
    <xf numFmtId="0" fontId="3" fillId="0" borderId="17" xfId="3" applyFont="1" applyBorder="1"/>
    <xf numFmtId="0" fontId="3" fillId="0" borderId="18" xfId="3" applyFont="1" applyBorder="1"/>
    <xf numFmtId="165" fontId="13" fillId="0" borderId="2" xfId="2" applyNumberFormat="1" applyFont="1" applyFill="1" applyBorder="1"/>
    <xf numFmtId="0" fontId="13" fillId="0" borderId="20" xfId="3" applyFont="1" applyBorder="1" applyAlignment="1">
      <alignment horizontal="center"/>
    </xf>
    <xf numFmtId="0" fontId="1" fillId="0" borderId="2" xfId="3" applyFont="1" applyBorder="1"/>
    <xf numFmtId="39" fontId="1" fillId="3" borderId="2" xfId="3" applyNumberFormat="1" applyFont="1" applyFill="1" applyBorder="1"/>
    <xf numFmtId="9" fontId="13" fillId="0" borderId="2" xfId="3" applyNumberFormat="1" applyFont="1" applyBorder="1"/>
    <xf numFmtId="37" fontId="13" fillId="0" borderId="2" xfId="3" applyNumberFormat="1" applyFont="1" applyBorder="1"/>
    <xf numFmtId="0" fontId="3" fillId="0" borderId="19" xfId="3" applyFont="1" applyBorder="1" applyAlignment="1">
      <alignment horizontal="center"/>
    </xf>
    <xf numFmtId="0" fontId="3" fillId="0" borderId="19" xfId="3" applyFont="1" applyBorder="1"/>
    <xf numFmtId="0" fontId="7" fillId="0" borderId="19" xfId="3" applyFont="1" applyBorder="1" applyAlignment="1">
      <alignment horizontal="center"/>
    </xf>
    <xf numFmtId="0" fontId="3" fillId="3" borderId="21" xfId="3" applyFont="1" applyFill="1" applyBorder="1"/>
    <xf numFmtId="0" fontId="6" fillId="3" borderId="21" xfId="3" applyFont="1" applyFill="1" applyBorder="1"/>
    <xf numFmtId="0" fontId="2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41" fontId="13" fillId="0" borderId="2" xfId="5" applyNumberFormat="1" applyFont="1" applyBorder="1"/>
    <xf numFmtId="41" fontId="13" fillId="0" borderId="3" xfId="5" applyNumberFormat="1" applyFont="1" applyBorder="1"/>
    <xf numFmtId="41" fontId="13" fillId="0" borderId="14" xfId="5" applyNumberFormat="1" applyFont="1" applyBorder="1"/>
    <xf numFmtId="41" fontId="13" fillId="0" borderId="0" xfId="5" applyNumberFormat="1" applyFont="1"/>
    <xf numFmtId="37" fontId="13" fillId="0" borderId="22" xfId="3" applyNumberFormat="1" applyFont="1" applyBorder="1"/>
  </cellXfs>
  <cellStyles count="6">
    <cellStyle name="Comma" xfId="5" builtinId="3"/>
    <cellStyle name="Comma 2" xfId="2" xr:uid="{00000000-0005-0000-0000-000000000000}"/>
    <cellStyle name="Normal" xfId="0" builtinId="0"/>
    <cellStyle name="Normal 2" xfId="3" xr:uid="{00000000-0005-0000-0000-000002000000}"/>
    <cellStyle name="Normal 2 2" xfId="4" xr:uid="{072B5B50-898E-4FEB-94C0-49741F780C8B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zoomScaleNormal="100" workbookViewId="0">
      <selection activeCell="P31" sqref="P31"/>
    </sheetView>
  </sheetViews>
  <sheetFormatPr defaultColWidth="9.109375" defaultRowHeight="11.4" x14ac:dyDescent="0.2"/>
  <cols>
    <col min="1" max="1" width="2.33203125" style="4" customWidth="1"/>
    <col min="2" max="2" width="12.5546875" style="6" customWidth="1"/>
    <col min="3" max="3" width="24" style="4" customWidth="1"/>
    <col min="4" max="4" width="11.77734375" style="4" customWidth="1"/>
    <col min="5" max="8" width="13.109375" style="4" customWidth="1"/>
    <col min="9" max="9" width="0.77734375" style="4" customWidth="1"/>
    <col min="10" max="10" width="15.109375" style="4" customWidth="1"/>
    <col min="11" max="11" width="12.88671875" style="4" customWidth="1"/>
    <col min="12" max="12" width="0.88671875" style="7" customWidth="1"/>
    <col min="13" max="13" width="15.44140625" style="4" customWidth="1"/>
    <col min="14" max="14" width="12.88671875" style="4" customWidth="1"/>
    <col min="15" max="15" width="4.109375" style="4" customWidth="1"/>
    <col min="16" max="16" width="22.33203125" style="4" customWidth="1"/>
    <col min="17" max="17" width="17.44140625" style="5" customWidth="1"/>
    <col min="18" max="18" width="17" style="4" customWidth="1"/>
    <col min="19" max="16384" width="9.109375" style="4"/>
  </cols>
  <sheetData>
    <row r="1" spans="2:18" ht="16.5" customHeight="1" x14ac:dyDescent="0.3">
      <c r="B1" s="93" t="s">
        <v>42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8" ht="16.5" customHeight="1" x14ac:dyDescent="0.3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8" ht="15" customHeight="1" x14ac:dyDescent="0.25">
      <c r="B3" s="94" t="s">
        <v>52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8" x14ac:dyDescent="0.2">
      <c r="B4" s="6" t="s">
        <v>39</v>
      </c>
    </row>
    <row r="5" spans="2:18" ht="16.5" customHeight="1" x14ac:dyDescent="0.25">
      <c r="P5" s="8"/>
    </row>
    <row r="6" spans="2:18" ht="16.5" customHeight="1" x14ac:dyDescent="0.25">
      <c r="B6" s="9"/>
      <c r="F6" s="14"/>
      <c r="G6" s="46" t="s">
        <v>2</v>
      </c>
      <c r="I6" s="11"/>
      <c r="L6" s="10"/>
      <c r="P6" s="12"/>
    </row>
    <row r="7" spans="2:18" ht="16.5" customHeight="1" x14ac:dyDescent="0.25">
      <c r="F7" s="14"/>
      <c r="G7" s="14">
        <f>+K30</f>
        <v>1</v>
      </c>
      <c r="H7" s="19" t="s">
        <v>36</v>
      </c>
      <c r="L7" s="10"/>
      <c r="P7" s="14"/>
    </row>
    <row r="8" spans="2:18" ht="12" x14ac:dyDescent="0.25">
      <c r="B8" s="18"/>
      <c r="F8" s="14"/>
      <c r="G8" s="14">
        <f>+N30</f>
        <v>1</v>
      </c>
      <c r="H8" s="19" t="s">
        <v>37</v>
      </c>
      <c r="L8" s="10"/>
      <c r="P8" s="14"/>
    </row>
    <row r="9" spans="2:18" ht="12" x14ac:dyDescent="0.25">
      <c r="B9" s="18"/>
      <c r="I9" s="13"/>
      <c r="J9" s="38"/>
      <c r="L9" s="10"/>
      <c r="M9" s="16"/>
      <c r="N9" s="17"/>
      <c r="P9" s="14"/>
    </row>
    <row r="10" spans="2:18" ht="13.2" x14ac:dyDescent="0.25">
      <c r="I10" s="13"/>
      <c r="J10" s="45"/>
      <c r="K10" s="30"/>
    </row>
    <row r="11" spans="2:18" ht="12.6" thickBot="1" x14ac:dyDescent="0.3">
      <c r="M11" s="4" t="s">
        <v>1</v>
      </c>
      <c r="R11" s="20"/>
    </row>
    <row r="12" spans="2:18" ht="12" x14ac:dyDescent="0.25">
      <c r="B12" s="55" t="s">
        <v>14</v>
      </c>
      <c r="C12" s="55" t="s">
        <v>3</v>
      </c>
      <c r="D12" s="55" t="s">
        <v>53</v>
      </c>
      <c r="E12" s="55" t="s">
        <v>43</v>
      </c>
      <c r="F12" s="55" t="s">
        <v>45</v>
      </c>
      <c r="G12" s="55" t="s">
        <v>50</v>
      </c>
      <c r="H12" s="55" t="s">
        <v>47</v>
      </c>
      <c r="I12" s="67"/>
      <c r="J12" s="95" t="s">
        <v>4</v>
      </c>
      <c r="K12" s="96"/>
      <c r="L12" s="68"/>
      <c r="M12" s="95" t="s">
        <v>5</v>
      </c>
      <c r="N12" s="96"/>
      <c r="P12" s="9"/>
      <c r="Q12" s="21"/>
      <c r="R12" s="9"/>
    </row>
    <row r="13" spans="2:18" ht="12" x14ac:dyDescent="0.25">
      <c r="B13" s="56" t="s">
        <v>15</v>
      </c>
      <c r="C13" s="57"/>
      <c r="D13" s="56" t="s">
        <v>54</v>
      </c>
      <c r="E13" s="56" t="s">
        <v>46</v>
      </c>
      <c r="F13" s="56" t="s">
        <v>46</v>
      </c>
      <c r="G13" s="56" t="s">
        <v>51</v>
      </c>
      <c r="H13" s="56" t="s">
        <v>46</v>
      </c>
      <c r="I13" s="48"/>
      <c r="J13" s="53" t="s">
        <v>6</v>
      </c>
      <c r="K13" s="54" t="s">
        <v>7</v>
      </c>
      <c r="L13" s="52"/>
      <c r="M13" s="50" t="s">
        <v>8</v>
      </c>
      <c r="N13" s="51" t="s">
        <v>9</v>
      </c>
      <c r="P13" s="20"/>
      <c r="Q13" s="21"/>
      <c r="R13" s="22"/>
    </row>
    <row r="14" spans="2:18" ht="12" customHeight="1" x14ac:dyDescent="0.25">
      <c r="B14" s="88"/>
      <c r="C14" s="89"/>
      <c r="D14" s="90" t="s">
        <v>55</v>
      </c>
      <c r="E14" s="90" t="s">
        <v>44</v>
      </c>
      <c r="F14" s="90" t="s">
        <v>44</v>
      </c>
      <c r="G14" s="90" t="s">
        <v>44</v>
      </c>
      <c r="H14" s="90"/>
      <c r="I14" s="91"/>
      <c r="J14" s="80"/>
      <c r="K14" s="81"/>
      <c r="L14" s="92"/>
      <c r="M14" s="80"/>
      <c r="N14" s="81"/>
    </row>
    <row r="15" spans="2:18" ht="13.2" x14ac:dyDescent="0.25">
      <c r="B15" s="83" t="s">
        <v>17</v>
      </c>
      <c r="C15" s="84" t="s">
        <v>33</v>
      </c>
      <c r="D15" s="97"/>
      <c r="E15" s="82">
        <f>125970+84130+115000</f>
        <v>325100</v>
      </c>
      <c r="F15" s="82"/>
      <c r="G15" s="82"/>
      <c r="H15" s="82">
        <f>SUM(D15:G15)</f>
        <v>325100</v>
      </c>
      <c r="I15" s="85"/>
      <c r="J15" s="23">
        <v>325881</v>
      </c>
      <c r="K15" s="86">
        <f>+J15/H15</f>
        <v>1.0024023377422331</v>
      </c>
      <c r="L15" s="59"/>
      <c r="M15" s="87">
        <v>325881</v>
      </c>
      <c r="N15" s="60">
        <f>+M15/H15</f>
        <v>1.0024023377422331</v>
      </c>
      <c r="P15" s="24"/>
      <c r="Q15" s="21"/>
      <c r="R15" s="15"/>
    </row>
    <row r="16" spans="2:18" ht="13.2" x14ac:dyDescent="0.25">
      <c r="B16" s="58" t="s">
        <v>23</v>
      </c>
      <c r="C16" s="25" t="s">
        <v>11</v>
      </c>
      <c r="D16" s="98">
        <v>165255</v>
      </c>
      <c r="E16" s="78">
        <v>1864374</v>
      </c>
      <c r="F16" s="78">
        <v>53026</v>
      </c>
      <c r="G16" s="78"/>
      <c r="H16" s="82">
        <f t="shared" ref="H16:H29" si="0">SUM(D16:G16)</f>
        <v>2082655</v>
      </c>
      <c r="I16" s="26"/>
      <c r="J16" s="23">
        <f>1918320+165255</f>
        <v>2083575</v>
      </c>
      <c r="K16" s="86">
        <f t="shared" ref="K16:K28" si="1">+J16/H16</f>
        <v>1.0004417438317916</v>
      </c>
      <c r="L16" s="59"/>
      <c r="M16" s="27">
        <f>1918320+165255</f>
        <v>2083575</v>
      </c>
      <c r="N16" s="60">
        <f t="shared" ref="N16:N28" si="2">+M16/H16</f>
        <v>1.0004417438317916</v>
      </c>
      <c r="P16" s="24"/>
      <c r="Q16" s="21"/>
      <c r="R16" s="15"/>
    </row>
    <row r="17" spans="2:18" ht="13.2" x14ac:dyDescent="0.25">
      <c r="B17" s="58" t="s">
        <v>25</v>
      </c>
      <c r="C17" s="25" t="s">
        <v>34</v>
      </c>
      <c r="D17" s="98"/>
      <c r="E17" s="78">
        <v>58812</v>
      </c>
      <c r="F17" s="78"/>
      <c r="G17" s="78"/>
      <c r="H17" s="82">
        <f t="shared" si="0"/>
        <v>58812</v>
      </c>
      <c r="I17" s="26"/>
      <c r="J17" s="23">
        <v>60890</v>
      </c>
      <c r="K17" s="86">
        <f t="shared" si="1"/>
        <v>1.0353329252533496</v>
      </c>
      <c r="L17" s="59"/>
      <c r="M17" s="27">
        <v>60890</v>
      </c>
      <c r="N17" s="60">
        <f t="shared" si="2"/>
        <v>1.0353329252533496</v>
      </c>
      <c r="P17" s="24"/>
      <c r="Q17" s="21"/>
      <c r="R17" s="15"/>
    </row>
    <row r="18" spans="2:18" ht="13.2" x14ac:dyDescent="0.25">
      <c r="B18" s="58" t="s">
        <v>22</v>
      </c>
      <c r="C18" s="25" t="s">
        <v>30</v>
      </c>
      <c r="D18" s="98"/>
      <c r="E18" s="78">
        <v>18576</v>
      </c>
      <c r="F18" s="78"/>
      <c r="G18" s="78"/>
      <c r="H18" s="82">
        <f t="shared" si="0"/>
        <v>18576</v>
      </c>
      <c r="I18" s="26"/>
      <c r="J18" s="23">
        <v>16722</v>
      </c>
      <c r="K18" s="86">
        <f t="shared" si="1"/>
        <v>0.90019379844961245</v>
      </c>
      <c r="L18" s="59"/>
      <c r="M18" s="27">
        <v>16722</v>
      </c>
      <c r="N18" s="60">
        <f t="shared" si="2"/>
        <v>0.90019379844961245</v>
      </c>
      <c r="P18" s="24"/>
      <c r="Q18" s="21"/>
      <c r="R18" s="15"/>
    </row>
    <row r="19" spans="2:18" ht="13.2" x14ac:dyDescent="0.25">
      <c r="B19" s="58" t="s">
        <v>40</v>
      </c>
      <c r="C19" s="25" t="s">
        <v>41</v>
      </c>
      <c r="D19" s="98"/>
      <c r="E19" s="78">
        <v>776554</v>
      </c>
      <c r="F19" s="78"/>
      <c r="G19" s="78">
        <v>-84244</v>
      </c>
      <c r="H19" s="82">
        <f t="shared" si="0"/>
        <v>692310</v>
      </c>
      <c r="I19" s="26"/>
      <c r="J19" s="23">
        <v>692076</v>
      </c>
      <c r="K19" s="86">
        <f t="shared" si="1"/>
        <v>0.99966200112666292</v>
      </c>
      <c r="L19" s="59"/>
      <c r="M19" s="27">
        <v>692076</v>
      </c>
      <c r="N19" s="60">
        <f t="shared" si="2"/>
        <v>0.99966200112666292</v>
      </c>
      <c r="P19" s="24"/>
      <c r="Q19" s="21"/>
      <c r="R19" s="15"/>
    </row>
    <row r="20" spans="2:18" ht="13.2" x14ac:dyDescent="0.25">
      <c r="B20" s="58" t="s">
        <v>26</v>
      </c>
      <c r="C20" s="25" t="s">
        <v>13</v>
      </c>
      <c r="D20" s="98"/>
      <c r="E20" s="78">
        <v>72027</v>
      </c>
      <c r="F20" s="78"/>
      <c r="G20" s="78"/>
      <c r="H20" s="82">
        <f t="shared" si="0"/>
        <v>72027</v>
      </c>
      <c r="I20" s="26"/>
      <c r="J20" s="23">
        <v>72344</v>
      </c>
      <c r="K20" s="86">
        <f t="shared" si="1"/>
        <v>1.0044011273550197</v>
      </c>
      <c r="L20" s="59"/>
      <c r="M20" s="27">
        <v>72344</v>
      </c>
      <c r="N20" s="60">
        <f t="shared" si="2"/>
        <v>1.0044011273550197</v>
      </c>
      <c r="P20" s="24"/>
      <c r="Q20" s="21"/>
      <c r="R20" s="15"/>
    </row>
    <row r="21" spans="2:18" ht="13.2" x14ac:dyDescent="0.25">
      <c r="B21" s="58" t="s">
        <v>20</v>
      </c>
      <c r="C21" s="25" t="s">
        <v>35</v>
      </c>
      <c r="D21" s="98">
        <v>36028</v>
      </c>
      <c r="E21" s="78">
        <v>1128640</v>
      </c>
      <c r="F21" s="78">
        <f>237050</f>
        <v>237050</v>
      </c>
      <c r="G21" s="78">
        <v>84244</v>
      </c>
      <c r="H21" s="82">
        <f t="shared" si="0"/>
        <v>1485962</v>
      </c>
      <c r="I21" s="26"/>
      <c r="J21" s="23">
        <f>1450000+36028</f>
        <v>1486028</v>
      </c>
      <c r="K21" s="86">
        <f t="shared" si="1"/>
        <v>1.0000444156714641</v>
      </c>
      <c r="L21" s="59"/>
      <c r="M21" s="27">
        <f>1450000+36028</f>
        <v>1486028</v>
      </c>
      <c r="N21" s="60">
        <f t="shared" si="2"/>
        <v>1.0000444156714641</v>
      </c>
      <c r="P21" s="24"/>
      <c r="Q21" s="21"/>
      <c r="R21" s="15"/>
    </row>
    <row r="22" spans="2:18" ht="13.2" x14ac:dyDescent="0.25">
      <c r="B22" s="58" t="s">
        <v>16</v>
      </c>
      <c r="C22" s="25" t="s">
        <v>16</v>
      </c>
      <c r="D22" s="98">
        <v>59221</v>
      </c>
      <c r="E22" s="78">
        <v>4503413</v>
      </c>
      <c r="F22" s="78"/>
      <c r="G22" s="78"/>
      <c r="H22" s="82">
        <f t="shared" si="0"/>
        <v>4562634</v>
      </c>
      <c r="I22" s="49"/>
      <c r="J22" s="23">
        <f>4503413+59221</f>
        <v>4562634</v>
      </c>
      <c r="K22" s="86">
        <f t="shared" si="1"/>
        <v>1</v>
      </c>
      <c r="L22" s="59"/>
      <c r="M22" s="27">
        <f>4503413+59221</f>
        <v>4562634</v>
      </c>
      <c r="N22" s="60">
        <f t="shared" si="2"/>
        <v>1</v>
      </c>
      <c r="P22" s="24"/>
      <c r="Q22" s="21"/>
      <c r="R22" s="15"/>
    </row>
    <row r="23" spans="2:18" ht="13.2" x14ac:dyDescent="0.25">
      <c r="B23" s="58" t="s">
        <v>48</v>
      </c>
      <c r="C23" s="25" t="s">
        <v>49</v>
      </c>
      <c r="D23" s="98"/>
      <c r="E23" s="78"/>
      <c r="F23" s="78">
        <v>56500</v>
      </c>
      <c r="G23" s="78"/>
      <c r="H23" s="82">
        <f t="shared" si="0"/>
        <v>56500</v>
      </c>
      <c r="I23" s="49"/>
      <c r="J23" s="23">
        <v>54103</v>
      </c>
      <c r="K23" s="86">
        <f t="shared" si="1"/>
        <v>0.95757522123893801</v>
      </c>
      <c r="L23" s="59"/>
      <c r="M23" s="27">
        <v>54103</v>
      </c>
      <c r="N23" s="60">
        <f t="shared" si="2"/>
        <v>0.95757522123893801</v>
      </c>
      <c r="P23" s="24"/>
      <c r="Q23" s="21"/>
      <c r="R23" s="15"/>
    </row>
    <row r="24" spans="2:18" ht="13.2" x14ac:dyDescent="0.25">
      <c r="B24" s="58" t="s">
        <v>18</v>
      </c>
      <c r="C24" s="25" t="s">
        <v>31</v>
      </c>
      <c r="D24" s="98">
        <v>20884</v>
      </c>
      <c r="E24" s="78">
        <v>143545</v>
      </c>
      <c r="F24" s="78">
        <v>200000</v>
      </c>
      <c r="G24" s="78"/>
      <c r="H24" s="82">
        <f t="shared" si="0"/>
        <v>364429</v>
      </c>
      <c r="I24" s="26"/>
      <c r="J24" s="23">
        <f>343545+20884</f>
        <v>364429</v>
      </c>
      <c r="K24" s="86">
        <f t="shared" si="1"/>
        <v>1</v>
      </c>
      <c r="L24" s="61"/>
      <c r="M24" s="27">
        <f>343545+20884</f>
        <v>364429</v>
      </c>
      <c r="N24" s="60">
        <f t="shared" si="2"/>
        <v>1</v>
      </c>
      <c r="P24" s="24"/>
      <c r="Q24" s="21"/>
      <c r="R24" s="15"/>
    </row>
    <row r="25" spans="2:18" ht="13.2" x14ac:dyDescent="0.25">
      <c r="B25" s="58" t="s">
        <v>27</v>
      </c>
      <c r="C25" s="25" t="s">
        <v>32</v>
      </c>
      <c r="D25" s="98"/>
      <c r="E25" s="78">
        <v>72000</v>
      </c>
      <c r="F25" s="78"/>
      <c r="G25" s="78"/>
      <c r="H25" s="82">
        <f t="shared" si="0"/>
        <v>72000</v>
      </c>
      <c r="I25" s="26"/>
      <c r="J25" s="23">
        <v>71850</v>
      </c>
      <c r="K25" s="86">
        <f t="shared" si="1"/>
        <v>0.99791666666666667</v>
      </c>
      <c r="L25" s="59"/>
      <c r="M25" s="27">
        <v>71850</v>
      </c>
      <c r="N25" s="60">
        <f t="shared" si="2"/>
        <v>0.99791666666666667</v>
      </c>
      <c r="P25" s="24"/>
      <c r="Q25" s="21"/>
      <c r="R25" s="15"/>
    </row>
    <row r="26" spans="2:18" ht="13.2" x14ac:dyDescent="0.25">
      <c r="B26" s="58" t="s">
        <v>24</v>
      </c>
      <c r="C26" s="25" t="s">
        <v>28</v>
      </c>
      <c r="D26" s="98">
        <v>490246</v>
      </c>
      <c r="E26" s="78">
        <v>4691855</v>
      </c>
      <c r="F26" s="78">
        <v>200977</v>
      </c>
      <c r="G26" s="78"/>
      <c r="H26" s="82">
        <f t="shared" si="0"/>
        <v>5383078</v>
      </c>
      <c r="I26" s="26"/>
      <c r="J26" s="23">
        <f>4893297+490246</f>
        <v>5383543</v>
      </c>
      <c r="K26" s="86">
        <f t="shared" si="1"/>
        <v>1.0000863818060968</v>
      </c>
      <c r="L26" s="59"/>
      <c r="M26" s="27">
        <f>4893297+490246</f>
        <v>5383543</v>
      </c>
      <c r="N26" s="60">
        <f t="shared" si="2"/>
        <v>1.0000863818060968</v>
      </c>
      <c r="P26" s="24"/>
      <c r="Q26" s="21"/>
      <c r="R26" s="15"/>
    </row>
    <row r="27" spans="2:18" ht="13.2" x14ac:dyDescent="0.25">
      <c r="B27" s="58" t="s">
        <v>19</v>
      </c>
      <c r="C27" s="25" t="s">
        <v>29</v>
      </c>
      <c r="D27" s="98"/>
      <c r="E27" s="78">
        <v>119647</v>
      </c>
      <c r="F27" s="78"/>
      <c r="G27" s="78"/>
      <c r="H27" s="82">
        <f t="shared" si="0"/>
        <v>119647</v>
      </c>
      <c r="I27" s="26"/>
      <c r="J27" s="47">
        <v>119655</v>
      </c>
      <c r="K27" s="86">
        <f t="shared" si="1"/>
        <v>1.0000668633563734</v>
      </c>
      <c r="L27" s="59"/>
      <c r="M27" s="27">
        <v>119655</v>
      </c>
      <c r="N27" s="60">
        <f t="shared" si="2"/>
        <v>1.0000668633563734</v>
      </c>
      <c r="P27" s="24"/>
      <c r="Q27" s="21"/>
      <c r="R27" s="15"/>
    </row>
    <row r="28" spans="2:18" ht="13.2" x14ac:dyDescent="0.25">
      <c r="B28" s="58" t="s">
        <v>21</v>
      </c>
      <c r="C28" s="25" t="s">
        <v>10</v>
      </c>
      <c r="D28" s="98">
        <v>73663</v>
      </c>
      <c r="E28" s="78">
        <f>25721+1100000</f>
        <v>1125721</v>
      </c>
      <c r="F28" s="78"/>
      <c r="G28" s="78"/>
      <c r="H28" s="82">
        <f t="shared" si="0"/>
        <v>1199384</v>
      </c>
      <c r="I28" s="26"/>
      <c r="J28" s="23">
        <f>1125721+73663</f>
        <v>1199384</v>
      </c>
      <c r="K28" s="86">
        <f t="shared" si="1"/>
        <v>1</v>
      </c>
      <c r="L28" s="59"/>
      <c r="M28" s="27">
        <f>1125721+73663</f>
        <v>1199384</v>
      </c>
      <c r="N28" s="60">
        <f t="shared" si="2"/>
        <v>1</v>
      </c>
      <c r="P28" s="24"/>
      <c r="Q28" s="21"/>
      <c r="R28" s="15"/>
    </row>
    <row r="29" spans="2:18" ht="13.8" thickBot="1" x14ac:dyDescent="0.3">
      <c r="B29" s="62"/>
      <c r="C29" s="63" t="s">
        <v>38</v>
      </c>
      <c r="D29" s="99"/>
      <c r="E29" s="79">
        <f>972404-25721-84130-115000-747553</f>
        <v>0</v>
      </c>
      <c r="F29" s="79"/>
      <c r="G29" s="79"/>
      <c r="H29" s="79">
        <f t="shared" si="0"/>
        <v>0</v>
      </c>
      <c r="I29" s="64"/>
      <c r="J29" s="69">
        <v>0</v>
      </c>
      <c r="K29" s="65">
        <v>0</v>
      </c>
      <c r="L29" s="76"/>
      <c r="M29" s="66">
        <v>0</v>
      </c>
      <c r="N29" s="77">
        <v>0</v>
      </c>
      <c r="P29" s="24"/>
      <c r="Q29" s="21"/>
      <c r="R29" s="15"/>
    </row>
    <row r="30" spans="2:18" ht="13.2" x14ac:dyDescent="0.25">
      <c r="B30" s="28"/>
      <c r="C30" s="29"/>
      <c r="D30" s="100">
        <f>SUM(D15:D29)</f>
        <v>845297</v>
      </c>
      <c r="E30" s="1">
        <f>SUM(E15:E29)</f>
        <v>14900264</v>
      </c>
      <c r="F30" s="1">
        <f>SUM(F15:F29)</f>
        <v>747553</v>
      </c>
      <c r="G30" s="1">
        <f>SUM(G15:G29)</f>
        <v>0</v>
      </c>
      <c r="H30" s="1">
        <f>SUM(H15:H29)</f>
        <v>16493114</v>
      </c>
      <c r="I30" s="30"/>
      <c r="J30" s="34">
        <f>SUM(J15:J29)</f>
        <v>16493114</v>
      </c>
      <c r="K30" s="31">
        <f>+J30/H30</f>
        <v>1</v>
      </c>
      <c r="L30" s="32"/>
      <c r="M30" s="35">
        <f>SUM(M15:M29)</f>
        <v>16493114</v>
      </c>
      <c r="N30" s="31">
        <f>+M30/H30</f>
        <v>1</v>
      </c>
      <c r="O30" s="36"/>
      <c r="Q30" s="24"/>
      <c r="R30" s="19"/>
    </row>
    <row r="31" spans="2:18" ht="13.2" x14ac:dyDescent="0.25">
      <c r="B31" s="28"/>
      <c r="C31" s="29"/>
      <c r="D31" s="29"/>
      <c r="E31" s="1"/>
      <c r="F31" s="1"/>
      <c r="G31" s="1"/>
      <c r="H31" s="1"/>
      <c r="I31" s="30"/>
      <c r="J31" s="34"/>
      <c r="K31" s="31"/>
      <c r="L31" s="32"/>
      <c r="M31" s="35"/>
      <c r="N31" s="31"/>
      <c r="O31" s="36"/>
      <c r="P31" s="36"/>
      <c r="Q31" s="24"/>
      <c r="R31" s="19"/>
    </row>
    <row r="32" spans="2:18" ht="15" customHeight="1" x14ac:dyDescent="0.25">
      <c r="B32" s="37" t="s">
        <v>12</v>
      </c>
      <c r="E32" s="33"/>
      <c r="F32" s="33"/>
      <c r="G32" s="35" t="s">
        <v>56</v>
      </c>
      <c r="H32" s="35">
        <f>SUM(H15:H28)-165255-36028-59221-20884-490246-73663</f>
        <v>15647817</v>
      </c>
      <c r="I32" s="45"/>
      <c r="J32" s="71">
        <f>SUM(J15:J28)-165255-36028-59221-20884-490246-73663</f>
        <v>15647817</v>
      </c>
      <c r="K32" s="30"/>
      <c r="L32" s="73"/>
      <c r="M32" s="33"/>
      <c r="N32" s="31"/>
      <c r="P32" s="24"/>
      <c r="R32" s="19"/>
    </row>
    <row r="33" spans="1:18" ht="15" customHeight="1" x14ac:dyDescent="0.25">
      <c r="A33" s="6"/>
      <c r="B33" s="70"/>
      <c r="C33" s="29"/>
      <c r="D33" s="29"/>
      <c r="E33" s="33"/>
      <c r="F33" s="33"/>
      <c r="G33" s="35" t="s">
        <v>54</v>
      </c>
      <c r="H33" s="35">
        <f>165255+36028+59221+20884+490246+73663</f>
        <v>845297</v>
      </c>
      <c r="I33" s="45"/>
      <c r="J33" s="71">
        <f>165255+36028+59221+20884+490246+73663</f>
        <v>845297</v>
      </c>
      <c r="L33" s="73"/>
      <c r="M33" s="33"/>
      <c r="N33" s="31"/>
      <c r="P33" s="24"/>
      <c r="R33" s="19"/>
    </row>
    <row r="34" spans="1:18" ht="15" customHeight="1" thickBot="1" x14ac:dyDescent="0.3">
      <c r="B34" s="70"/>
      <c r="C34" s="29"/>
      <c r="D34" s="29"/>
      <c r="E34" s="33"/>
      <c r="F34" s="33"/>
      <c r="G34" s="35"/>
      <c r="H34" s="101">
        <f>SUM(H32:H33)</f>
        <v>16493114</v>
      </c>
      <c r="I34" s="72"/>
      <c r="J34" s="101">
        <f>SUM(J32:J33)</f>
        <v>16493114</v>
      </c>
      <c r="K34" s="74"/>
      <c r="M34" s="75"/>
      <c r="N34" s="74"/>
      <c r="P34" s="24"/>
      <c r="R34" s="19"/>
    </row>
    <row r="35" spans="1:18" ht="16.5" customHeight="1" thickTop="1" x14ac:dyDescent="0.25">
      <c r="B35" s="2"/>
      <c r="E35" s="35"/>
      <c r="F35" s="35"/>
      <c r="G35" s="35"/>
      <c r="H35" s="35"/>
      <c r="I35" s="29"/>
      <c r="J35" s="71"/>
      <c r="M35" s="38"/>
      <c r="P35" s="24"/>
    </row>
    <row r="36" spans="1:18" ht="13.2" x14ac:dyDescent="0.25">
      <c r="E36" s="20"/>
      <c r="F36" s="20"/>
      <c r="G36" s="20"/>
      <c r="H36" s="20"/>
      <c r="I36" s="30"/>
      <c r="J36" s="33"/>
      <c r="K36" s="19"/>
      <c r="L36" s="40"/>
      <c r="M36" s="38"/>
      <c r="N36" s="41"/>
      <c r="P36" s="24"/>
      <c r="R36" s="15"/>
    </row>
    <row r="37" spans="1:18" ht="12" x14ac:dyDescent="0.25">
      <c r="E37" s="20"/>
      <c r="F37" s="20"/>
      <c r="G37" s="20"/>
      <c r="H37" s="20"/>
      <c r="I37" s="39"/>
      <c r="J37" s="38"/>
      <c r="K37" s="19"/>
      <c r="L37" s="40"/>
      <c r="M37" s="38"/>
      <c r="N37" s="41"/>
      <c r="P37" s="24"/>
      <c r="R37" s="15"/>
    </row>
    <row r="38" spans="1:18" ht="12" x14ac:dyDescent="0.25">
      <c r="E38" s="20"/>
      <c r="F38" s="20"/>
      <c r="G38" s="20"/>
      <c r="H38" s="20"/>
      <c r="I38" s="39"/>
      <c r="J38" s="38"/>
      <c r="K38" s="19"/>
      <c r="L38" s="40"/>
      <c r="M38" s="38"/>
      <c r="N38" s="41"/>
      <c r="P38" s="24"/>
      <c r="R38" s="15"/>
    </row>
    <row r="39" spans="1:18" ht="12" x14ac:dyDescent="0.25">
      <c r="E39" s="20"/>
      <c r="F39" s="20"/>
      <c r="G39" s="20"/>
      <c r="H39" s="20"/>
      <c r="I39" s="39"/>
      <c r="J39" s="38"/>
      <c r="K39" s="19"/>
      <c r="L39" s="40"/>
      <c r="M39" s="38"/>
      <c r="N39" s="41"/>
      <c r="P39" s="24"/>
      <c r="R39" s="15"/>
    </row>
    <row r="40" spans="1:18" ht="12" x14ac:dyDescent="0.25">
      <c r="E40" s="20"/>
      <c r="F40" s="20"/>
      <c r="G40" s="20"/>
      <c r="H40" s="20"/>
      <c r="I40" s="39"/>
      <c r="J40" s="38"/>
      <c r="K40" s="19"/>
      <c r="L40" s="40"/>
      <c r="M40" s="38"/>
      <c r="N40" s="41"/>
      <c r="P40" s="24"/>
      <c r="R40" s="15"/>
    </row>
    <row r="41" spans="1:18" ht="12" x14ac:dyDescent="0.25">
      <c r="E41" s="20"/>
      <c r="F41" s="20"/>
      <c r="G41" s="20"/>
      <c r="H41" s="20"/>
      <c r="I41" s="39"/>
      <c r="J41" s="38"/>
      <c r="K41" s="19"/>
      <c r="L41" s="40"/>
      <c r="M41" s="38"/>
      <c r="N41" s="41"/>
      <c r="P41" s="24"/>
      <c r="R41" s="15"/>
    </row>
    <row r="42" spans="1:18" ht="12" x14ac:dyDescent="0.25">
      <c r="E42" s="20"/>
      <c r="F42" s="20"/>
      <c r="G42" s="20"/>
      <c r="H42" s="20"/>
      <c r="I42" s="39"/>
      <c r="J42" s="38"/>
      <c r="K42" s="19"/>
      <c r="L42" s="40"/>
      <c r="M42" s="38"/>
      <c r="N42" s="41"/>
      <c r="P42" s="24"/>
      <c r="R42" s="15"/>
    </row>
    <row r="43" spans="1:18" ht="12" x14ac:dyDescent="0.25">
      <c r="E43" s="20"/>
      <c r="F43" s="20"/>
      <c r="G43" s="20"/>
      <c r="H43" s="20"/>
      <c r="I43" s="39"/>
      <c r="J43" s="38"/>
      <c r="K43" s="19"/>
      <c r="L43" s="40"/>
      <c r="M43" s="38"/>
      <c r="N43" s="41"/>
      <c r="P43" s="24"/>
      <c r="R43" s="15"/>
    </row>
    <row r="44" spans="1:18" ht="18" customHeight="1" x14ac:dyDescent="0.25">
      <c r="J44" s="38"/>
      <c r="K44" s="19"/>
      <c r="M44" s="42"/>
      <c r="N44" s="42"/>
      <c r="P44" s="24"/>
      <c r="R44" s="19"/>
    </row>
    <row r="45" spans="1:18" ht="9.75" customHeight="1" x14ac:dyDescent="0.25">
      <c r="M45" s="38"/>
      <c r="N45" s="43"/>
      <c r="P45" s="24"/>
      <c r="R45" s="19"/>
    </row>
    <row r="46" spans="1:18" ht="11.25" customHeight="1" x14ac:dyDescent="0.25">
      <c r="M46" s="38"/>
      <c r="N46" s="43"/>
      <c r="P46" s="5"/>
      <c r="R46" s="19"/>
    </row>
    <row r="47" spans="1:18" ht="18.75" customHeight="1" x14ac:dyDescent="0.25">
      <c r="B47" s="9"/>
      <c r="M47" s="38"/>
      <c r="P47" s="5"/>
    </row>
    <row r="48" spans="1:18" ht="34.5" customHeight="1" x14ac:dyDescent="0.25">
      <c r="C48" s="20"/>
      <c r="D48" s="20"/>
    </row>
    <row r="49" spans="2:18" ht="12" x14ac:dyDescent="0.25">
      <c r="J49" s="3"/>
      <c r="N49" s="19"/>
      <c r="R49" s="19"/>
    </row>
    <row r="50" spans="2:18" x14ac:dyDescent="0.2">
      <c r="B50" s="44"/>
    </row>
  </sheetData>
  <sortState xmlns:xlrd2="http://schemas.microsoft.com/office/spreadsheetml/2017/richdata2" ref="B15:N28">
    <sortCondition ref="C15:C28"/>
  </sortState>
  <mergeCells count="5">
    <mergeCell ref="B1:N1"/>
    <mergeCell ref="B2:N2"/>
    <mergeCell ref="B3:N3"/>
    <mergeCell ref="J12:K12"/>
    <mergeCell ref="M12:N12"/>
  </mergeCells>
  <pageMargins left="0" right="0" top="0" bottom="0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Actuals -to-date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Gredler, Joyce Faulconer (jfg5d)</dc:creator>
  <cp:lastModifiedBy>Gredler, Joyce Faulconer (jfg5d)</cp:lastModifiedBy>
  <cp:lastPrinted>2025-07-07T18:55:57Z</cp:lastPrinted>
  <dcterms:created xsi:type="dcterms:W3CDTF">2020-03-10T18:03:58Z</dcterms:created>
  <dcterms:modified xsi:type="dcterms:W3CDTF">2025-07-07T19:11:10Z</dcterms:modified>
</cp:coreProperties>
</file>